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O:\QM\CMRT ROHS REACH PIP POP\aktuelle Zertifikate\CMRT 6_31\"/>
    </mc:Choice>
  </mc:AlternateContent>
  <xr:revisionPtr revIDLastSave="0" documentId="13_ncr:1_{D7DFD2BD-0E37-40BD-99DF-25450C8593A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50"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S9" i="5"/>
  <c r="T9" i="5"/>
  <c r="V10" i="5"/>
  <c r="J10" i="5"/>
  <c r="S10" i="5"/>
  <c r="T10" i="5"/>
  <c r="V11" i="5"/>
  <c r="J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E20" i="5"/>
  <c r="S20" i="5"/>
  <c r="T20" i="5"/>
  <c r="V21" i="5"/>
  <c r="J21" i="5"/>
  <c r="E21" i="5"/>
  <c r="S21" i="5"/>
  <c r="T21" i="5"/>
  <c r="V22" i="5"/>
  <c r="J22" i="5"/>
  <c r="E22" i="5"/>
  <c r="S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R10" i="5"/>
  <c r="H10" i="5"/>
  <c r="H13" i="5"/>
  <c r="R13" i="5"/>
  <c r="I13" i="5"/>
  <c r="F13" i="5"/>
  <c r="H7" i="5"/>
  <c r="R7" i="5"/>
  <c r="I7" i="5"/>
  <c r="H17" i="5"/>
  <c r="I17" i="5"/>
  <c r="R17" i="5"/>
  <c r="F17" i="5"/>
  <c r="G66" i="6"/>
  <c r="H66" i="6"/>
  <c r="C66" i="6"/>
  <c r="G67" i="6"/>
  <c r="H67" i="6"/>
  <c r="D67" i="6"/>
  <c r="G65" i="6"/>
  <c r="H65" i="6"/>
  <c r="C65" i="6"/>
  <c r="I12" i="5"/>
  <c r="R12" i="5"/>
  <c r="F12" i="5"/>
  <c r="H12" i="5"/>
  <c r="H9" i="5"/>
  <c r="I9" i="5"/>
  <c r="R9" i="5"/>
  <c r="R8" i="5"/>
  <c r="H8" i="5"/>
  <c r="I8" i="5"/>
  <c r="H15" i="5"/>
  <c r="I15" i="5"/>
  <c r="F15" i="5"/>
  <c r="R15" i="5"/>
  <c r="H11" i="5"/>
  <c r="R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<sst xmlns="http://schemas.openxmlformats.org/spreadsheetml/2006/main" count="22353" uniqueCount="15803">
  <si>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</si>
  <si>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</si>
  <si>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</si>
  <si>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</si>
  <si>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</si>
  <si>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</si>
  <si>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</si>
  <si>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</si>
  <si>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</si>
  <si>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</si>
  <si>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</si>
  <si>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</si>
  <si>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</si>
  <si>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</si>
  <si>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</si>
  <si>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</si>
  <si>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</si>
  <si>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</si>
  <si>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</si>
  <si>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</si>
  <si>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</si>
  <si>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</si>
  <si>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</si>
  <si>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</si>
  <si>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</si>
  <si>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</si>
  <si>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</si>
  <si>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</si>
  <si>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</si>
  <si>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</si>
  <si>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</si>
  <si>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</si>
  <si>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</si>
  <si>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</si>
  <si>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</si>
  <si>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</si>
  <si>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</si>
  <si>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</si>
  <si>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</si>
  <si>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</si>
  <si>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</si>
  <si>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</si>
  <si>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</si>
  <si>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</si>
  <si>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</si>
  <si>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</si>
  <si>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</si>
  <si>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</si>
  <si>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</si>
  <si>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</si>
  <si>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</si>
  <si>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</si>
  <si>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</si>
  <si>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</si>
  <si>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</si>
  <si>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</si>
  <si>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</si>
  <si>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</si>
  <si>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</si>
  <si>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</si>
  <si>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</si>
  <si>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</si>
  <si>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</si>
  <si>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</si>
  <si>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</si>
  <si>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</si>
  <si>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</si>
  <si>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</si>
  <si>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</si>
  <si>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</si>
  <si>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</si>
  <si>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</si>
  <si>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</si>
  <si>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</si>
  <si>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</si>
  <si>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</si>
  <si>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</si>
  <si>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</si>
  <si>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</si>
  <si>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</si>
  <si>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</si>
  <si>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</si>
  <si>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</si>
  <si>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</si>
  <si>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</si>
  <si>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</si>
  <si>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</si>
  <si>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</si>
  <si>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</si>
  <si>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</si>
  <si>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</si>
  <si>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</si>
  <si>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</si>
  <si>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</si>
  <si>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</si>
  <si>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</si>
  <si>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</si>
  <si>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</si>
  <si>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</si>
  <si>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</si>
  <si>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</si>
  <si>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</si>
  <si>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</si>
  <si>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</si>
  <si>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</si>
  <si>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</si>
  <si>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</si>
  <si>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</si>
  <si>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</si>
  <si>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</si>
  <si>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</si>
  <si>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</si>
  <si>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</si>
  <si>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</si>
  <si>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</si>
  <si>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</si>
  <si>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</si>
  <si>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</si>
  <si>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</si>
  <si>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</si>
  <si>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</si>
  <si>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</si>
  <si>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</si>
  <si>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</si>
  <si>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</si>
  <si>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</si>
  <si>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</si>
  <si>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</si>
  <si>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</si>
  <si>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</si>
  <si>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</si>
  <si>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</si>
  <si>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</si>
  <si>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</si>
  <si>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</si>
  <si>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</si>
  <si>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</si>
  <si>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</si>
  <si>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</si>
  <si>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</si>
  <si>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</si>
  <si>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</si>
  <si>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</si>
  <si>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</si>
  <si>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</si>
  <si>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</si>
  <si>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</si>
  <si>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</si>
  <si>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</si>
  <si>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</si>
  <si>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</si>
  <si>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</si>
  <si>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</si>
  <si>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</si>
  <si>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</si>
  <si>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</si>
  <si>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</si>
  <si>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</si>
  <si>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</si>
  <si>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</si>
  <si>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</si>
  <si>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</si>
  <si>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</si>
  <si>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</si>
  <si>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</si>
  <si>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</si>
  <si>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</si>
  <si>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</si>
  <si>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</si>
  <si>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</si>
  <si>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</si>
  <si>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</si>
  <si>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</si>
  <si>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</si>
  <si>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</si>
  <si>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</si>
  <si>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</si>
  <si>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</si>
  <si>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</si>
  <si>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</si>
  <si>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</si>
  <si>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</si>
  <si>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</si>
  <si>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</si>
  <si>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</si>
  <si>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</si>
  <si>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</si>
  <si>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</si>
  <si>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</si>
  <si>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</si>
  <si>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</si>
  <si>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</si>
  <si>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</si>
  <si>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</si>
  <si>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</si>
  <si>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</si>
  <si>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</si>
  <si>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</si>
  <si>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</si>
  <si>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</si>
  <si>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</si>
  <si>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</si>
  <si>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</si>
  <si>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</si>
  <si>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</si>
  <si>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</si>
  <si>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</si>
  <si>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</si>
  <si>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</si>
  <si>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</si>
  <si>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</si>
  <si>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</si>
  <si>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</si>
  <si>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</si>
  <si>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</si>
  <si>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</si>
  <si>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</si>
  <si>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</si>
  <si>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</si>
  <si>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</si>
  <si>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</si>
  <si>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</si>
  <si>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</si>
  <si>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</si>
  <si>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</si>
  <si>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</si>
  <si>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</si>
  <si>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</si>
  <si>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</si>
  <si>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</si>
  <si>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</si>
  <si>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</si>
  <si>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</si>
  <si>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</si>
  <si>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</si>
  <si>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</si>
  <si>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</si>
  <si>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</si>
  <si>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</si>
  <si>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</si>
  <si>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</si>
  <si>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</si>
  <si>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</si>
  <si>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</si>
  <si>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</si>
  <si>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</si>
  <si>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</si>
  <si>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</si>
  <si>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</si>
  <si>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</si>
  <si>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</si>
  <si>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</si>
  <si>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</si>
  <si>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</si>
  <si>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</si>
  <si>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</si>
  <si>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</si>
  <si>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</si>
  <si>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</si>
  <si>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</si>
  <si>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</si>
  <si>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</si>
  <si>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</si>
  <si>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</si>
  <si>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</si>
  <si>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</si>
  <si>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</si>
  <si>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</si>
  <si>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</si>
  <si>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</si>
  <si>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</si>
  <si>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</si>
  <si>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</si>
  <si>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</si>
  <si>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</si>
  <si>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</si>
  <si>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</si>
  <si>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</si>
  <si>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</si>
  <si>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</si>
  <si>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</si>
  <si>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</si>
  <si>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</si>
  <si>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</si>
  <si>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</si>
  <si>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</si>
  <si>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</si>
  <si>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</si>
  <si>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</si>
  <si>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</si>
  <si>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</si>
  <si>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</si>
  <si>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</si>
  <si>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</si>
  <si>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</si>
  <si>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</si>
  <si>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</si>
  <si>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</si>
  <si>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</si>
  <si>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</si>
  <si>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</si>
  <si>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</si>
  <si>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</si>
  <si>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</si>
  <si>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</si>
  <si>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</si>
  <si>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</si>
  <si>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</si>
  <si>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</si>
  <si>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</si>
  <si>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</si>
  <si>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</si>
  <si>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</si>
  <si>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</si>
  <si>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</si>
  <si>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</si>
  <si>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</si>
  <si>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</si>
  <si>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</si>
  <si>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</si>
  <si>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</si>
  <si>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</si>
  <si>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</si>
  <si>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</si>
  <si>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</si>
  <si>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</si>
  <si>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</si>
  <si>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</si>
  <si>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</si>
  <si>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</si>
  <si>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</si>
  <si>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</si>
  <si>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</si>
  <si>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</si>
  <si>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</si>
  <si>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</si>
  <si>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</si>
  <si>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</si>
  <si>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</si>
  <si>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</si>
  <si>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</si>
  <si>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</si>
  <si>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</si>
  <si>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</si>
  <si>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</si>
  <si>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</si>
  <si>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</si>
  <si>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</si>
  <si>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</si>
  <si>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</si>
  <si>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</si>
  <si>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</si>
  <si>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</si>
  <si>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</si>
  <si>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</si>
  <si>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</si>
  <si>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</si>
  <si>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</si>
  <si>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</si>
  <si>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</si>
  <si>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</si>
  <si>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</si>
  <si>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</si>
  <si>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</si>
  <si>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</si>
  <si>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</si>
  <si>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</si>
  <si>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</si>
  <si>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</si>
  <si>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</si>
  <si>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</si>
  <si>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</si>
  <si>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</si>
  <si>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</si>
  <si>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</si>
  <si>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</si>
  <si>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</si>
  <si>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</si>
  <si>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</si>
  <si>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</si>
  <si>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</si>
  <si>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</si>
  <si>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</si>
  <si>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</si>
  <si>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</si>
  <si>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</si>
  <si>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</si>
  <si>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</si>
  <si>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</si>
  <si>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</si>
  <si>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</si>
  <si>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</si>
  <si>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</si>
  <si>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</si>
  <si>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</si>
  <si>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</si>
  <si>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</si>
  <si>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</si>
  <si>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</si>
  <si>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</si>
  <si>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</si>
  <si>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</si>
  <si>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</si>
  <si>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</si>
  <si>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</si>
  <si>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</si>
  <si>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</si>
  <si>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</si>
  <si>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</si>
  <si>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</si>
  <si>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</si>
  <si>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</si>
  <si>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</si>
  <si>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</si>
  <si>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</si>
  <si>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</si>
  <si>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</si>
  <si>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</si>
  <si>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</si>
  <si>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</si>
  <si>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</si>
  <si>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</si>
  <si>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</si>
  <si>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</si>
  <si>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</si>
  <si>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</si>
  <si>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</si>
  <si>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</si>
  <si>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</si>
  <si>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</si>
  <si>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</si>
  <si>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</si>
  <si>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</si>
  <si>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</si>
  <si>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</si>
  <si>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</si>
  <si>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</si>
  <si>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</si>
  <si>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</si>
  <si>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</si>
  <si>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</si>
  <si>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</si>
  <si>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</si>
  <si>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</si>
  <si>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</si>
  <si>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</si>
  <si>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</si>
  <si>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</si>
  <si>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</si>
  <si>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</si>
  <si>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</si>
  <si>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</si>
  <si>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</si>
  <si>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</si>
  <si>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</si>
  <si>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</si>
  <si>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</si>
  <si>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</si>
  <si>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</si>
  <si>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</si>
  <si>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</si>
  <si>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</si>
  <si>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</si>
  <si>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</si>
  <si>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</si>
  <si>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</si>
  <si>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</si>
  <si>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</si>
  <si>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</si>
  <si>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</si>
  <si>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</si>
  <si>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</si>
  <si>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</si>
  <si>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</si>
  <si>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</si>
  <si>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</si>
  <si>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</si>
  <si>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</si>
  <si>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</si>
  <si>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</si>
  <si>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</si>
  <si>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</si>
  <si>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</si>
  <si>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</si>
  <si>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</si>
  <si>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</si>
  <si>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</si>
  <si>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</si>
  <si>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</si>
  <si>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</si>
  <si>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</si>
  <si>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</si>
  <si>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</si>
  <si>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</si>
  <si>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</si>
  <si>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</si>
  <si>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</si>
  <si>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</si>
  <si>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</si>
  <si>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</si>
  <si>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</si>
  <si>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</si>
  <si>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</si>
  <si>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</si>
  <si>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</si>
  <si>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</si>
  <si>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</si>
  <si>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</si>
  <si>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</si>
  <si>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</si>
  <si>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</si>
  <si>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</si>
  <si>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</si>
  <si>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</si>
  <si>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</si>
  <si>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</si>
  <si>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</si>
  <si>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</si>
  <si>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</si>
  <si>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</si>
  <si>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</si>
  <si>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</si>
  <si>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</si>
  <si>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</si>
  <si>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</si>
  <si>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</si>
  <si>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</si>
  <si>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</si>
  <si>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</si>
  <si>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</si>
  <si>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</si>
  <si>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</si>
  <si>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</si>
  <si>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</si>
  <si>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</si>
  <si>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</si>
  <si>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</si>
  <si>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</si>
  <si>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</si>
  <si>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</si>
  <si>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</si>
  <si>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</si>
  <si>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</si>
  <si>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</si>
  <si>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</si>
  <si>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</si>
  <si>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</si>
  <si>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</si>
  <si>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</si>
  <si>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</si>
  <si>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</si>
  <si>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</si>
  <si>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</si>
  <si>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</si>
  <si>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</si>
  <si>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</si>
  <si>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</si>
  <si>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</si>
  <si>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</si>
  <si>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</si>
  <si>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</si>
  <si>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</si>
  <si>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</si>
  <si>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</si>
  <si>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</si>
  <si>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</si>
  <si>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</si>
  <si>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</si>
  <si>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</si>
  <si>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</si>
  <si>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</si>
  <si>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</si>
  <si>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</si>
  <si>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</si>
  <si>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</si>
  <si>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</si>
  <si>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</si>
  <si>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</si>
  <si>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</si>
  <si>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</si>
  <si>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</si>
  <si>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</si>
  <si>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</si>
  <si>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</si>
  <si>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</si>
  <si>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</si>
  <si>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</si>
  <si>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</si>
  <si>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</si>
  <si>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</si>
  <si>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</si>
  <si>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</si>
  <si>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</si>
  <si>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</si>
  <si>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</si>
  <si>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</si>
  <si>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</si>
  <si>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</si>
  <si>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</si>
  <si>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</si>
  <si>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</si>
  <si>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</si>
  <si>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</si>
  <si>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</si>
  <si>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</si>
  <si>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</si>
  <si>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</si>
  <si>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</si>
  <si>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</si>
  <si>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</si>
  <si>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</si>
  <si>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</si>
  <si>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</si>
  <si>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</si>
  <si>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</si>
  <si>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</si>
  <si>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</si>
  <si>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</si>
  <si>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</si>
  <si>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</si>
  <si>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</si>
  <si>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</si>
  <si>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</si>
  <si>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</si>
  <si>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</si>
  <si>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</si>
  <si>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</si>
  <si>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</si>
  <si>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</si>
  <si>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</si>
  <si>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</si>
  <si>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</si>
  <si>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</si>
  <si>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</si>
  <si>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</si>
  <si>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</si>
  <si>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</si>
  <si>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</si>
  <si>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</si>
  <si>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</si>
  <si>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</si>
  <si>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</si>
  <si>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</si>
  <si>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</si>
  <si>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</si>
  <si>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</si>
  <si>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</si>
  <si>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</si>
  <si>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</si>
  <si>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</si>
  <si>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</si>
  <si>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</si>
  <si>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</si>
  <si>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</si>
  <si>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</si>
  <si>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</si>
  <si>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</si>
  <si>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</si>
  <si>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</si>
  <si>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</si>
  <si>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</si>
  <si>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</si>
  <si>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</si>
  <si>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</si>
  <si>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</si>
  <si>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</si>
  <si>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</si>
  <si>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</si>
  <si>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</si>
  <si>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</si>
  <si>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</si>
  <si>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</si>
  <si>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</si>
  <si>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</si>
  <si>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</si>
  <si>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</si>
  <si>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</si>
  <si>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</si>
  <si>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</si>
  <si>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</si>
  <si>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</si>
  <si>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</si>
  <si>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</si>
  <si>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</si>
  <si>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</si>
  <si>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</si>
  <si>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</si>
  <si>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</si>
  <si>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</si>
  <si>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</si>
  <si>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</si>
  <si>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</si>
  <si>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</si>
  <si>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</si>
  <si>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</si>
  <si>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</si>
  <si>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</si>
  <si>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</si>
  <si>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</si>
  <si>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</si>
  <si>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</si>
  <si>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</si>
  <si>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</si>
  <si>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</si>
  <si>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</si>
  <si>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</si>
  <si>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</si>
  <si>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</si>
  <si>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</si>
  <si>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</si>
  <si>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</si>
  <si>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</si>
  <si>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</si>
  <si>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</si>
  <si>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</si>
  <si>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</si>
  <si>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</si>
  <si>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</si>
  <si>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</si>
  <si>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</si>
  <si>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</si>
  <si>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</si>
  <si>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</si>
  <si>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</si>
  <si>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</si>
  <si>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</si>
  <si>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</si>
  <si>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</si>
  <si>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</si>
  <si>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</si>
  <si>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</si>
  <si>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</si>
  <si>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</si>
  <si>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</si>
  <si>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</si>
  <si>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</si>
  <si>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</si>
  <si>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</si>
  <si>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</si>
  <si>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</si>
  <si>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</si>
  <si>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</si>
  <si>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</si>
  <si>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</si>
  <si>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</si>
  <si>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</si>
  <si>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</si>
  <si>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</si>
  <si>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</si>
  <si>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</si>
  <si>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</si>
  <si>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</si>
  <si>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</si>
  <si>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</si>
  <si>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</si>
  <si>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</si>
  <si>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</si>
  <si>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</si>
  <si>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</si>
  <si>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</si>
  <si>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</si>
  <si>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</si>
  <si>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</si>
  <si>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</si>
  <si>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</si>
  <si>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</si>
  <si>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</si>
  <si>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</si>
  <si>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</si>
  <si>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</si>
  <si>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</si>
  <si>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</si>
  <si>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</si>
  <si>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</si>
  <si>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</si>
  <si>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</si>
  <si>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</si>
  <si>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</si>
  <si>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</si>
  <si>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</si>
  <si>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</si>
  <si>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</si>
  <si>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</si>
  <si>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</si>
  <si>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</si>
  <si>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</si>
  <si>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</si>
  <si>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</si>
  <si>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</si>
  <si>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</si>
  <si>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</si>
  <si>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</si>
  <si>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</si>
  <si>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</si>
  <si>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</si>
  <si>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</si>
  <si>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</si>
  <si>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</si>
  <si>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</si>
  <si>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</si>
  <si>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</si>
  <si>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</si>
  <si>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</si>
  <si>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</si>
  <si>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</si>
  <si>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</si>
  <si>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</si>
  <si>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</si>
  <si>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</si>
  <si>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</si>
  <si>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</si>
  <si>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</si>
  <si>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</si>
  <si>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</si>
  <si>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</si>
  <si>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</si>
  <si>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</si>
  <si>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</si>
  <si>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</si>
  <si>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</si>
  <si>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</si>
  <si>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</si>
  <si>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</si>
  <si>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</si>
  <si>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</si>
  <si>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</si>
  <si>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</si>
  <si>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</si>
  <si>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</si>
  <si>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</si>
  <si>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</si>
  <si>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</si>
  <si>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</si>
  <si>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</si>
  <si>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</si>
  <si>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</si>
  <si>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</si>
  <si>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</si>
  <si>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</si>
  <si>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</si>
  <si>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</si>
  <si>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</si>
  <si>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</si>
  <si>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</si>
  <si>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</si>
  <si>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</si>
  <si>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</si>
  <si>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</si>
  <si>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</si>
  <si>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</si>
  <si>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</si>
  <si>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</si>
  <si>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</si>
  <si>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</si>
  <si>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</si>
  <si>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</si>
  <si>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</si>
  <si>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</si>
  <si>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</si>
  <si>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</si>
  <si>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</si>
  <si>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</si>
  <si>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</si>
  <si>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</si>
  <si>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</si>
  <si>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</si>
  <si>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</si>
  <si>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</si>
  <si>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</si>
  <si>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</si>
  <si>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</si>
  <si>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</si>
  <si>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</si>
  <si>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</si>
  <si>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</si>
  <si>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</si>
  <si>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</si>
  <si>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</si>
  <si>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</si>
  <si>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</si>
  <si>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</si>
  <si>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</si>
  <si>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</si>
  <si>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</si>
  <si>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</si>
  <si>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</si>
  <si>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</si>
  <si>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</si>
  <si>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</si>
  <si>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</si>
  <si>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</si>
  <si>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</si>
  <si>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</si>
  <si>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</si>
  <si>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</si>
  <si>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</si>
  <si>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</si>
  <si>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</si>
  <si>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</si>
  <si>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</si>
  <si>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</si>
  <si>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</si>
  <si>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</si>
  <si>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</si>
  <si>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</si>
  <si>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</si>
  <si>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</si>
  <si>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</si>
  <si>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</si>
  <si>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</si>
  <si>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</si>
  <si>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</si>
  <si>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</si>
  <si>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</si>
  <si>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</si>
  <si>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</si>
  <si>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</si>
  <si>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</si>
  <si>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</si>
  <si>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</si>
  <si>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</si>
  <si>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</si>
  <si>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</si>
  <si>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</si>
  <si>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</si>
  <si>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</si>
  <si>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</si>
  <si>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</si>
  <si>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</si>
  <si>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</si>
  <si>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</si>
  <si>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</si>
  <si>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</si>
  <si>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</si>
  <si>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</si>
  <si>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</si>
  <si>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</si>
  <si>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</si>
  <si>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</si>
  <si>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</si>
  <si>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</si>
  <si>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</si>
  <si>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</si>
  <si>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</si>
  <si>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</si>
  <si>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</si>
  <si>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</si>
  <si>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</si>
  <si>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</si>
  <si>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</si>
  <si>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</si>
  <si>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</si>
  <si>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</si>
  <si>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</si>
  <si>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</si>
  <si>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</si>
  <si>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</si>
  <si>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</si>
  <si>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</si>
  <si>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</si>
  <si>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</si>
  <si>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</si>
  <si>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</si>
  <si>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</si>
  <si>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</si>
  <si>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</si>
  <si>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</si>
  <si>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</si>
  <si>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</si>
  <si>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</si>
  <si>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</si>
  <si>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</si>
  <si>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</si>
  <si>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</si>
  <si>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</si>
  <si>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</si>
  <si>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</si>
  <si>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</si>
  <si>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</si>
  <si>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</si>
  <si>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</si>
  <si>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</si>
  <si>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</si>
  <si>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</si>
  <si>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</si>
  <si>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</si>
  <si>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</si>
  <si>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</si>
  <si>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</si>
  <si>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</si>
  <si>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</si>
  <si>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</si>
  <si>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</si>
  <si>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</si>
  <si>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</si>
  <si>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</si>
  <si>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</si>
  <si>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</si>
  <si>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</si>
  <si>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</si>
  <si>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</si>
  <si>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</si>
  <si>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</si>
  <si>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</si>
  <si>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</si>
  <si>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</si>
  <si>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</si>
  <si>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</si>
  <si>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</si>
  <si>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</si>
  <si>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</si>
  <si>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</si>
  <si>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</si>
  <si>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</si>
  <si>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</si>
  <si>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</si>
  <si>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</si>
  <si>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</si>
  <si>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</si>
  <si>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</si>
  <si>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</si>
  <si>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</si>
  <si>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</si>
  <si>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</si>
  <si>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</si>
  <si>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</si>
  <si>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</si>
  <si>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</si>
  <si>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</si>
  <si>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</si>
  <si>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</si>
  <si>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</si>
  <si>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</si>
  <si>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</si>
  <si>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</si>
  <si>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</si>
  <si>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</si>
  <si>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</si>
  <si>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</si>
  <si>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</si>
  <si>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</si>
  <si>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</si>
  <si>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</si>
  <si>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</si>
  <si>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</si>
  <si>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</si>
  <si>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</si>
  <si>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</si>
  <si>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</si>
  <si>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</si>
  <si>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</si>
  <si>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</si>
  <si>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</si>
  <si>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</si>
  <si>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</si>
  <si>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</si>
  <si>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</si>
  <si>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</si>
  <si>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</si>
  <si>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</si>
  <si>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</si>
  <si>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</si>
  <si>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</si>
  <si>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</si>
  <si>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</si>
  <si>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</si>
  <si>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</si>
  <si>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</si>
  <si>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</si>
  <si>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</si>
  <si>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</si>
  <si>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</si>
  <si>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</si>
  <si>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</si>
  <si>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</si>
  <si>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</si>
  <si>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</si>
  <si>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</si>
  <si>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</si>
  <si>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</si>
  <si>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</si>
  <si>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</si>
  <si>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</si>
  <si>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</si>
  <si>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</si>
  <si>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</si>
  <si>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</si>
  <si>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</si>
  <si>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</si>
  <si>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</si>
  <si>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</si>
  <si>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</si>
  <si>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</si>
  <si>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</si>
  <si>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</si>
  <si>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</si>
  <si>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</si>
  <si>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</si>
  <si>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</si>
  <si>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</si>
  <si>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</si>
  <si>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</si>
  <si>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</si>
  <si>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</si>
  <si>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</si>
  <si>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</si>
  <si>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</si>
  <si>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</si>
  <si>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</si>
  <si>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</si>
  <si>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</si>
  <si>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</si>
  <si>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</si>
  <si>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</si>
  <si>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</si>
  <si>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</si>
  <si>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</si>
  <si>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</si>
  <si>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</si>
  <si>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</si>
  <si>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</si>
  <si>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</si>
  <si>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</si>
  <si>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</si>
  <si>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</si>
  <si>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</si>
  <si>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</si>
  <si>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</si>
  <si>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</si>
  <si>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</si>
  <si>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</si>
  <si>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</si>
  <si>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</si>
  <si>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</si>
  <si>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</si>
  <si>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</si>
  <si>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</si>
  <si>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</si>
  <si>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</si>
  <si>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</si>
  <si>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</si>
  <si>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</si>
  <si>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</si>
  <si>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</si>
  <si>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</si>
  <si>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</si>
  <si>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</si>
  <si>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</si>
  <si>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</si>
  <si>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</si>
  <si>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</si>
  <si>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</si>
  <si>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</si>
  <si>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</si>
  <si>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</si>
  <si>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</si>
  <si>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</si>
  <si>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</si>
  <si>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</si>
  <si>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</si>
  <si>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</si>
  <si>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</si>
  <si>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</si>
  <si>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</si>
  <si>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</si>
  <si>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</si>
  <si>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</si>
  <si>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</si>
  <si>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</si>
  <si>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</si>
  <si>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</si>
  <si>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</si>
  <si>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</si>
  <si>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</si>
  <si>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</si>
  <si>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</si>
  <si>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</si>
  <si>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</si>
  <si>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</si>
  <si>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</si>
  <si>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</si>
  <si>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</si>
  <si>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</si>
  <si>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</si>
  <si>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</si>
  <si>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</si>
  <si>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</si>
  <si>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</si>
  <si>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</si>
  <si>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</si>
  <si>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</si>
  <si>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</si>
  <si>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</si>
  <si>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</si>
  <si>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</si>
  <si>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</si>
  <si>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</si>
  <si>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</si>
  <si>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</si>
  <si>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</si>
  <si>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</si>
  <si>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</si>
  <si>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</si>
  <si>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</si>
  <si>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</si>
  <si>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</si>
  <si>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</si>
  <si>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</si>
  <si>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</si>
  <si>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</si>
  <si>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</si>
  <si>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</si>
  <si>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</si>
  <si>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</si>
  <si>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</si>
  <si>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</si>
  <si>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</si>
  <si>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</si>
  <si>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</si>
  <si>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</si>
  <si>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</si>
  <si>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</si>
  <si>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</si>
  <si>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</si>
  <si>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</si>
  <si>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</si>
  <si>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</si>
  <si>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</si>
  <si>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</si>
  <si>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</si>
  <si>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</si>
  <si>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</si>
  <si>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</si>
  <si>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</si>
  <si>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</si>
  <si>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</si>
  <si>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</si>
  <si>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</si>
  <si>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</si>
  <si>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</si>
  <si>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</si>
  <si>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</si>
  <si>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</si>
  <si>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</si>
  <si>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</si>
  <si>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</si>
  <si>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</si>
  <si>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</si>
  <si>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</si>
  <si>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</si>
  <si>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</si>
  <si>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</si>
  <si>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</si>
  <si>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</si>
  <si>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</si>
  <si>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</si>
  <si>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</si>
  <si>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</si>
  <si>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</si>
  <si>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</si>
  <si>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</si>
  <si>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</si>
  <si>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</si>
  <si>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</si>
  <si>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</si>
  <si>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</si>
  <si>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</si>
  <si>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</si>
  <si>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</si>
  <si>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</si>
  <si>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</si>
  <si>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</si>
  <si>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</si>
  <si>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</si>
  <si>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</si>
  <si>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</si>
  <si>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</si>
  <si>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</si>
  <si>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</si>
  <si>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</si>
  <si>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</si>
  <si>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</si>
  <si>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</si>
  <si>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</si>
  <si>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</si>
  <si>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</si>
  <si>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</si>
  <si>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</si>
  <si>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</si>
  <si>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</si>
  <si>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</si>
  <si>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</si>
  <si>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</si>
  <si>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</si>
  <si>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</si>
  <si>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</si>
  <si>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</si>
  <si>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</si>
  <si>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</si>
  <si>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</si>
  <si>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</si>
  <si>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</si>
  <si>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</si>
  <si>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</si>
  <si>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</si>
  <si>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</si>
  <si>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</si>
  <si>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</si>
  <si>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</si>
  <si>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</si>
  <si>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</si>
  <si>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</si>
  <si>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</si>
  <si>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</si>
  <si>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</si>
  <si>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</si>
  <si>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</si>
  <si>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</si>
  <si>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</si>
  <si>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</si>
  <si>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</si>
  <si>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</si>
  <si>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</si>
  <si>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</si>
  <si>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</si>
  <si>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</si>
  <si>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</si>
  <si>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</si>
  <si>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</si>
  <si>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</si>
  <si>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</si>
  <si>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</si>
  <si>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</si>
  <si>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</si>
  <si>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</si>
  <si>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</si>
  <si>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</si>
  <si>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</si>
  <si>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</si>
  <si>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</si>
  <si>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</si>
  <si>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</si>
  <si>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</si>
  <si>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</si>
  <si>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</si>
  <si>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</si>
  <si>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</si>
  <si>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</si>
  <si>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</si>
  <si>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</si>
  <si>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</si>
  <si>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</si>
  <si>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</si>
  <si>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</si>
  <si>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</si>
  <si>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</si>
  <si>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</si>
  <si>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</si>
  <si>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</si>
  <si>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</si>
  <si>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</si>
  <si>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</si>
  <si>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</si>
  <si>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</si>
  <si>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</si>
  <si>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</si>
  <si>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</si>
  <si>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</si>
  <si>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</si>
  <si>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</si>
  <si>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</si>
  <si>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</si>
  <si>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</si>
  <si>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</si>
  <si>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</si>
  <si>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</si>
  <si>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</si>
  <si>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</si>
  <si>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</si>
  <si>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</si>
  <si>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</si>
  <si>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</si>
  <si>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</si>
  <si>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</si>
  <si>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</si>
  <si>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</si>
  <si>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</si>
  <si>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</si>
  <si>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</si>
  <si>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</si>
  <si>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</si>
  <si>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</si>
  <si>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</si>
  <si>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</si>
  <si>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</si>
  <si>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</si>
  <si>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</si>
  <si>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</si>
  <si>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</si>
  <si>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</si>
  <si>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</si>
  <si>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</si>
  <si>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</si>
  <si>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</si>
  <si>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</si>
  <si>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</si>
  <si>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</si>
  <si>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</si>
  <si>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</si>
  <si>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</si>
  <si>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</si>
  <si>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</si>
  <si>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</si>
  <si>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</si>
  <si>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</si>
  <si>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</si>
  <si>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</si>
  <si>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</si>
  <si>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</si>
  <si>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</si>
  <si>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</si>
  <si>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</si>
  <si>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</si>
  <si>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</si>
  <si>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</si>
  <si>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</si>
  <si>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</si>
  <si>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</si>
  <si>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</si>
  <si>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</si>
  <si>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</si>
  <si>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</si>
  <si>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</si>
  <si>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</si>
  <si>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</si>
  <si>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</si>
  <si>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</si>
  <si>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</si>
  <si>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</si>
  <si>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</si>
  <si>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</si>
  <si>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</si>
  <si>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</si>
  <si>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</si>
  <si>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</si>
  <si>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</si>
  <si>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</si>
  <si>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</si>
  <si>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</si>
  <si>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</si>
  <si>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</si>
  <si>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</si>
  <si>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</si>
  <si>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</si>
  <si>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</si>
  <si>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</si>
  <si>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</si>
  <si>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</si>
  <si>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</si>
  <si>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</si>
  <si>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</si>
  <si>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</si>
  <si>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</si>
  <si>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</si>
  <si>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</si>
  <si>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</si>
  <si>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</si>
  <si>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</si>
  <si>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</si>
  <si>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</si>
  <si>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</si>
  <si>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</si>
  <si>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</si>
  <si>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</si>
  <si>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</si>
  <si>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</si>
  <si>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</si>
  <si>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</si>
  <si>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</si>
  <si>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</si>
  <si>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</si>
  <si>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</si>
  <si>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</si>
  <si>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</si>
  <si>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</si>
  <si>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</si>
  <si>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</si>
  <si>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</si>
  <si>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</si>
  <si>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</si>
  <si>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</si>
  <si>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</si>
  <si>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</si>
  <si>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</si>
  <si>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</si>
  <si>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</si>
  <si>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</si>
  <si>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</si>
  <si>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</si>
  <si>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</si>
  <si>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</si>
  <si>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</si>
  <si>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</si>
  <si>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</si>
  <si>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</si>
  <si>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</si>
  <si>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</si>
  <si>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</si>
  <si>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</si>
  <si>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</si>
  <si>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</si>
  <si>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</si>
  <si>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</si>
  <si>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</si>
  <si>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</si>
  <si>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</si>
  <si>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</si>
  <si>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</si>
  <si>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</si>
  <si>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</si>
  <si>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</si>
  <si>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</si>
  <si>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</si>
  <si>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</si>
  <si>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</si>
  <si>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</si>
  <si>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</si>
  <si>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</si>
  <si>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</si>
  <si>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</si>
  <si>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</si>
  <si>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</si>
  <si>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</si>
  <si>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</si>
  <si>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</si>
  <si>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</si>
  <si>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</si>
  <si>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</si>
  <si>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</si>
  <si>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</si>
  <si>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</si>
  <si>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</si>
  <si>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</si>
  <si>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</si>
  <si>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</si>
  <si>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</si>
  <si>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</si>
  <si>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</si>
  <si>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</si>
  <si>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</si>
  <si>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</si>
  <si>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</si>
  <si>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</si>
  <si>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</si>
  <si>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</si>
  <si>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</si>
  <si>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</si>
  <si>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</si>
  <si>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</si>
  <si>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</si>
  <si>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</si>
  <si>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</si>
  <si>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</si>
  <si>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</si>
  <si>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</si>
  <si>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</si>
  <si>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</si>
  <si>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</si>
  <si>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</si>
  <si>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</si>
  <si>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</si>
  <si>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</si>
  <si>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</si>
  <si>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</si>
  <si>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</si>
  <si>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</si>
  <si>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</si>
  <si>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</si>
  <si>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</si>
  <si>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</si>
  <si>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</si>
  <si>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</si>
  <si>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</si>
  <si>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</si>
  <si>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</si>
  <si>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</si>
  <si>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</si>
  <si>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</si>
  <si>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</si>
  <si>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</si>
  <si>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</si>
  <si>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</si>
  <si>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</si>
  <si>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</si>
  <si>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</si>
  <si>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</si>
  <si>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</si>
  <si>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</si>
  <si>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</si>
  <si>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</si>
  <si>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</si>
  <si>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</si>
  <si>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</si>
  <si>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</si>
  <si>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</si>
  <si>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</si>
  <si>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</si>
  <si>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</si>
  <si>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</si>
  <si>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</si>
  <si>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</si>
  <si>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</si>
  <si>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</si>
  <si>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</si>
  <si>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</si>
  <si>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</si>
  <si>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</si>
  <si>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</si>
  <si>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</si>
  <si>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</si>
  <si>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</si>
  <si>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</si>
  <si>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</si>
  <si>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</si>
  <si>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</si>
  <si>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</si>
  <si>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</si>
  <si>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</si>
  <si>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</si>
  <si>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</si>
  <si>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</si>
  <si>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</si>
  <si>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</si>
  <si>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</si>
  <si>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</si>
  <si>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</si>
  <si>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</si>
  <si>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</si>
  <si>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</si>
  <si>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</si>
  <si>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</si>
  <si>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</si>
  <si>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</si>
  <si>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</si>
  <si>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</si>
  <si>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</si>
  <si>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</si>
  <si>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</si>
  <si>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</si>
  <si>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</si>
  <si>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</si>
  <si>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</si>
  <si>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</si>
  <si>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</si>
  <si>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</si>
  <si>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</si>
  <si>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</si>
  <si>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</si>
  <si>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</si>
  <si>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</si>
  <si>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</si>
  <si>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</si>
  <si>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</si>
  <si>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</si>
  <si>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</si>
  <si>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</si>
  <si>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</si>
  <si>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</si>
  <si>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</si>
  <si>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</si>
  <si>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</si>
  <si>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</si>
  <si>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</si>
  <si>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</si>
  <si>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</si>
  <si>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</si>
  <si>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</si>
  <si>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</si>
  <si>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</si>
  <si>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</si>
  <si>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</si>
  <si>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</si>
  <si>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</si>
  <si>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</si>
  <si>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</si>
  <si>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</si>
  <si>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</si>
  <si>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</si>
  <si>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</si>
  <si>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</si>
  <si>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</si>
  <si>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</si>
  <si>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</si>
  <si>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</si>
  <si>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</si>
  <si>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</si>
  <si>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</si>
  <si>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</si>
  <si>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</si>
  <si>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</si>
  <si>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</si>
  <si>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</si>
  <si>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</si>
  <si>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</si>
  <si>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</si>
  <si>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</si>
  <si>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</si>
  <si>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</si>
  <si>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</si>
  <si>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</si>
  <si>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</si>
  <si>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</si>
  <si>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</si>
  <si>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</si>
  <si>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</si>
  <si>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</si>
  <si>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</si>
  <si>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</si>
  <si>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</si>
  <si>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</si>
  <si>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</si>
  <si>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</si>
  <si>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</si>
  <si>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</si>
  <si>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</si>
  <si>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</si>
  <si>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</si>
  <si>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</si>
  <si>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</si>
  <si>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</si>
  <si>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</si>
  <si>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</si>
  <si>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</si>
  <si>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</si>
  <si>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</si>
  <si>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</si>
  <si>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</si>
  <si>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</si>
  <si>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</si>
  <si>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</si>
  <si>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</si>
  <si>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</si>
  <si>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</si>
  <si>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</si>
  <si>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</si>
  <si>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</si>
  <si>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</si>
  <si>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</si>
  <si>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</si>
  <si>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</si>
  <si>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</si>
  <si>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</si>
  <si>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</si>
  <si>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</si>
  <si>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</si>
  <si>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</si>
  <si>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</si>
  <si>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</si>
  <si>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</si>
  <si>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</si>
  <si>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</si>
  <si>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</si>
  <si>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</si>
  <si>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</si>
  <si>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</si>
  <si>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</si>
  <si>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</si>
  <si>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</si>
  <si>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</si>
  <si>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</si>
  <si>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</si>
  <si>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</si>
  <si>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</si>
  <si>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</si>
  <si>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</si>
  <si>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</si>
  <si>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</si>
  <si>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</si>
  <si>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</si>
  <si>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</si>
  <si>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</si>
  <si>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</si>
  <si>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</si>
  <si>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</si>
  <si>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</si>
  <si>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</si>
  <si>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</si>
  <si>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</si>
  <si>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</si>
  <si>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</si>
  <si>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</si>
  <si>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</si>
  <si>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</si>
  <si>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</si>
  <si>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</si>
  <si>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</si>
  <si>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</si>
  <si>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</si>
  <si>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</si>
  <si>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</si>
  <si>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</si>
  <si>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</si>
  <si>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</si>
  <si>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</si>
  <si>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</si>
  <si>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</si>
  <si>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</si>
  <si>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</si>
  <si>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</si>
  <si>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</si>
  <si>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</si>
  <si>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</si>
  <si>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</si>
  <si>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</si>
  <si>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</si>
  <si>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</si>
  <si>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</si>
  <si>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</si>
  <si>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</si>
  <si>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</si>
  <si>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</si>
  <si>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</si>
  <si>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</si>
  <si>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</si>
  <si>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</si>
  <si>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</si>
  <si>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</si>
  <si>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</si>
  <si>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</si>
  <si>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</si>
  <si>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</si>
  <si>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</si>
  <si>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</si>
  <si>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</si>
  <si>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</si>
  <si>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</si>
  <si>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</si>
  <si>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</si>
  <si>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</si>
  <si>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</si>
  <si>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</si>
  <si>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</si>
  <si>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</si>
  <si>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</si>
  <si>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</si>
  <si>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</si>
  <si>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</si>
  <si>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</si>
  <si>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</si>
  <si>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</si>
  <si>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</si>
  <si>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</si>
  <si>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</si>
  <si>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</si>
  <si>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</si>
  <si>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</si>
  <si>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</si>
  <si>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</si>
  <si>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</si>
  <si>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</si>
  <si>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</si>
  <si>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</si>
  <si>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</si>
  <si>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</si>
  <si>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</si>
  <si>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</si>
  <si>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</si>
  <si>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</si>
  <si>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</si>
  <si>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</si>
  <si>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</si>
  <si>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</si>
  <si>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</si>
  <si>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</si>
  <si>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</si>
  <si>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</si>
  <si>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</si>
  <si>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</si>
  <si>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</si>
  <si>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</si>
  <si>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</si>
  <si>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</si>
  <si>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</si>
  <si>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</si>
  <si>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</si>
  <si>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</si>
  <si>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</si>
  <si>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</si>
  <si>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</si>
  <si>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</si>
  <si>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</si>
  <si>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</si>
  <si>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</si>
  <si>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</si>
  <si>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</si>
  <si>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</si>
  <si>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</si>
  <si>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</si>
  <si>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</si>
  <si>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</si>
  <si>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</si>
  <si>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</si>
  <si>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</si>
  <si>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</si>
  <si>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</si>
  <si>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</si>
  <si>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</si>
  <si>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</si>
  <si>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</si>
  <si>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</si>
  <si>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</si>
  <si>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</si>
  <si>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</si>
  <si>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</si>
  <si>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</si>
  <si>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</si>
  <si>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</si>
  <si>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</si>
  <si>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</si>
  <si>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</si>
  <si>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</si>
  <si>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</si>
  <si>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</si>
  <si>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</si>
  <si>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</si>
  <si>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</si>
  <si>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</si>
  <si>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</si>
  <si>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</si>
  <si>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</si>
  <si>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</si>
  <si>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</si>
  <si>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</si>
  <si>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</si>
  <si>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</si>
  <si>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</si>
  <si>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</si>
  <si>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</si>
  <si>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</si>
  <si>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</si>
  <si>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</si>
  <si>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</si>
  <si>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</si>
  <si>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</si>
  <si>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</si>
  <si>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</si>
  <si>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</si>
  <si>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</si>
  <si>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</si>
  <si>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</si>
  <si>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</si>
  <si>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</si>
  <si>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</si>
  <si>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</si>
  <si>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</si>
  <si>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</si>
  <si>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</si>
  <si>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</si>
  <si>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</si>
  <si>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</si>
  <si>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</si>
  <si>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</si>
  <si>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</si>
  <si>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</si>
  <si>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</si>
  <si>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</si>
  <si>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</si>
  <si>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</si>
  <si>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</si>
  <si>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</si>
  <si>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</si>
  <si>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</si>
  <si>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</si>
  <si>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</si>
  <si>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</si>
  <si>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</si>
  <si>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</si>
  <si>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</si>
  <si>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</si>
  <si>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</si>
  <si>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</si>
  <si>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</si>
  <si>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</si>
  <si>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</si>
  <si>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</si>
  <si>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</si>
  <si>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</si>
  <si>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</si>
  <si>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</si>
  <si>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</si>
  <si>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</si>
  <si>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</si>
  <si>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</si>
  <si>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</si>
  <si>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</si>
  <si>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</si>
  <si>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</si>
  <si>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</si>
  <si>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</si>
  <si>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</si>
  <si>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</si>
  <si>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</si>
  <si>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</si>
  <si>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</si>
  <si>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</si>
  <si>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</si>
  <si>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</si>
  <si>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</si>
  <si>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</si>
  <si>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</si>
  <si>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</si>
  <si>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</si>
  <si>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</si>
  <si>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</si>
  <si>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</si>
  <si>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</si>
  <si>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</si>
  <si>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</si>
  <si>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</si>
  <si>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</si>
  <si>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</si>
  <si>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</si>
  <si>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</si>
  <si>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</si>
  <si>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</si>
  <si>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</si>
  <si>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</si>
  <si>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</si>
  <si>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</si>
  <si>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</si>
  <si>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</si>
  <si>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</si>
  <si>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</si>
  <si>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</si>
  <si>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</si>
  <si>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</si>
  <si>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</si>
  <si>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</si>
  <si>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</si>
  <si>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</si>
  <si>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</si>
  <si>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</si>
  <si>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</si>
  <si>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</si>
  <si>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</si>
  <si>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</si>
  <si>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</si>
  <si>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</si>
  <si>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</si>
  <si>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</si>
  <si>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</si>
  <si>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</si>
  <si>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</si>
  <si>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</si>
  <si>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</si>
  <si>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</si>
  <si>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</si>
  <si>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</si>
  <si>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</si>
  <si>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</si>
  <si>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</si>
  <si>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</si>
  <si>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</si>
  <si>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</si>
  <si>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</si>
  <si>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</si>
  <si>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</si>
  <si>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</si>
  <si>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</si>
  <si>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</si>
  <si>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</si>
  <si>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</si>
  <si>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</si>
  <si>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</si>
  <si>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</si>
  <si>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</si>
  <si>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</si>
  <si>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</si>
  <si>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</si>
  <si>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</si>
  <si>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</si>
  <si>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</si>
  <si>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</si>
  <si>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</si>
  <si>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</si>
  <si>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</si>
  <si>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</si>
  <si>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</si>
  <si>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</si>
  <si>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</si>
  <si>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</si>
  <si>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</si>
  <si>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</si>
  <si>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</si>
  <si>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</si>
  <si>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</si>
  <si>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</si>
  <si>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</si>
  <si>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</si>
  <si>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</si>
  <si>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</si>
  <si>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</si>
  <si>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</si>
  <si>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</si>
  <si>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</si>
  <si>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</si>
  <si>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</si>
  <si>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</si>
  <si>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</si>
  <si>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</si>
  <si>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</si>
  <si>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</si>
  <si>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</si>
  <si>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</si>
  <si>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</si>
  <si>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</si>
  <si>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</si>
  <si>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</si>
  <si>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</si>
  <si>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</si>
  <si>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</si>
  <si>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</si>
  <si>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</si>
  <si>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</si>
  <si>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</si>
  <si>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</si>
  <si>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</si>
  <si>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</si>
  <si>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</si>
  <si>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</si>
  <si>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</si>
  <si>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</si>
  <si>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</si>
  <si>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</si>
  <si>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</si>
  <si>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</si>
  <si>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</si>
  <si>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</si>
  <si>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</si>
  <si>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</si>
  <si>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</si>
  <si>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</si>
  <si>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</si>
  <si>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</si>
  <si>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</si>
  <si>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</si>
  <si>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</si>
  <si>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</si>
  <si>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</si>
  <si>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</si>
  <si>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</si>
  <si>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</si>
  <si>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</si>
  <si>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</si>
  <si>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</si>
  <si>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</si>
  <si>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</si>
  <si>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</si>
  <si>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</si>
  <si>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</si>
  <si>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</si>
  <si>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</si>
  <si>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</si>
  <si>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</si>
  <si>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</si>
  <si>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</si>
  <si>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</si>
  <si>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</si>
  <si>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</si>
  <si>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</si>
  <si>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</si>
  <si>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</si>
  <si>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</si>
  <si>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</si>
  <si>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</si>
  <si>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</si>
  <si>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</si>
  <si>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</si>
  <si>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</si>
  <si>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</si>
  <si>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</si>
  <si>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</si>
  <si>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</si>
  <si>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</si>
  <si>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</si>
  <si>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</si>
  <si>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</si>
  <si>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</si>
  <si>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</si>
  <si>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</si>
  <si>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</si>
  <si>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</si>
  <si>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</si>
  <si>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</si>
  <si>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</si>
  <si>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</si>
  <si>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</si>
  <si>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</si>
  <si>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</si>
  <si>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</si>
  <si>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</si>
  <si>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</si>
  <si>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</si>
  <si>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</si>
  <si>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</si>
  <si>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</si>
  <si>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</si>
  <si>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</si>
  <si>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</si>
  <si>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</si>
  <si>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</si>
  <si>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</si>
  <si>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</si>
  <si>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</si>
  <si>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</si>
  <si>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</si>
  <si>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</si>
  <si>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</si>
  <si>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</si>
  <si>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</si>
  <si>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</si>
  <si>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</si>
  <si>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</si>
  <si>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</si>
  <si>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</si>
  <si>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</si>
  <si>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</si>
  <si>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</si>
  <si>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</si>
  <si>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</si>
  <si>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</si>
  <si>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</si>
  <si>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</si>
  <si>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</si>
  <si>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</si>
  <si>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</si>
  <si>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</si>
  <si>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</si>
  <si>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</si>
  <si>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</si>
  <si>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</si>
  <si>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</si>
  <si>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</si>
  <si>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</si>
  <si>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</si>
  <si>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</si>
  <si>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</si>
  <si>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</si>
  <si>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</si>
  <si>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</si>
  <si>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</si>
  <si>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</si>
  <si>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</si>
  <si>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</si>
  <si>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</si>
  <si>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</si>
  <si>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</si>
  <si>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</si>
  <si>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</si>
  <si>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</si>
  <si>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</si>
  <si>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</si>
  <si>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</si>
  <si>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</si>
  <si>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</si>
  <si>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</si>
  <si>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</si>
  <si>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</si>
  <si>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</si>
  <si>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</si>
  <si>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</si>
  <si>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</si>
  <si>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</si>
  <si>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</si>
  <si>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</si>
  <si>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</si>
  <si>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</si>
  <si>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</si>
  <si>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</si>
  <si>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</si>
  <si>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</si>
  <si>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</si>
  <si>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</si>
  <si>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</si>
  <si>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</si>
  <si>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</si>
  <si>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</si>
  <si>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</si>
  <si>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</si>
  <si>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</si>
  <si>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</si>
  <si>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</si>
  <si>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</si>
  <si>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</si>
  <si>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</si>
  <si>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</si>
  <si>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</si>
  <si>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</si>
  <si>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</si>
  <si>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</si>
  <si>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</si>
  <si>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</si>
  <si>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</si>
  <si>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</si>
  <si>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</si>
  <si>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</si>
  <si>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</si>
  <si>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</si>
  <si>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</si>
  <si>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</si>
  <si>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</si>
  <si>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</si>
  <si>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</si>
  <si>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</si>
  <si>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</si>
  <si>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</si>
  <si>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</si>
  <si>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</si>
  <si>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</si>
  <si>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</si>
  <si>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</si>
  <si>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</si>
  <si>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</si>
  <si>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</si>
  <si>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</si>
  <si>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</si>
  <si>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</si>
  <si>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</si>
  <si>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</si>
  <si>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</si>
  <si>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</si>
  <si>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</si>
  <si>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</si>
  <si>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</si>
  <si>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</si>
  <si>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</si>
  <si>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</si>
  <si>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</si>
  <si>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</si>
  <si>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</si>
  <si>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</si>
  <si>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</si>
  <si>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</si>
  <si>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</si>
  <si>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</si>
  <si>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</si>
  <si>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</si>
  <si>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</si>
  <si>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</si>
  <si>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</si>
  <si>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</si>
  <si>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</si>
  <si>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</si>
  <si>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</si>
  <si>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</si>
  <si>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</si>
  <si>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</si>
  <si>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</si>
  <si>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</si>
  <si>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</si>
  <si>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</si>
  <si>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</si>
  <si>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</si>
  <si>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</si>
  <si>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</si>
  <si>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</si>
  <si>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</si>
  <si>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</si>
  <si>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</si>
  <si>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</si>
  <si>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</si>
  <si>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</si>
  <si>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</si>
  <si>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</si>
  <si>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</si>
  <si>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</si>
  <si>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</si>
  <si>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</si>
  <si>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</si>
  <si>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</si>
  <si>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</si>
  <si>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</si>
  <si>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</si>
  <si>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</si>
  <si>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</si>
  <si>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</si>
  <si>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</si>
  <si>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</si>
  <si>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</si>
  <si>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</si>
  <si>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</si>
  <si>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</si>
  <si>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</si>
  <si>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</si>
  <si>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</si>
  <si>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</si>
  <si>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</si>
  <si>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</si>
  <si>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</si>
  <si>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</si>
  <si>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</si>
  <si>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</si>
  <si>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</si>
  <si>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</si>
  <si>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</si>
  <si>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</si>
  <si>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</si>
  <si>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</si>
  <si>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</si>
  <si>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</si>
  <si>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</si>
  <si>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</si>
  <si>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</si>
  <si>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</si>
  <si>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</si>
  <si>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</si>
  <si>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</si>
  <si>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</si>
  <si>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</si>
  <si>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</si>
  <si>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</si>
  <si>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</si>
  <si>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</si>
  <si>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</si>
  <si>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</si>
  <si>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</si>
  <si>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</si>
  <si>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</si>
  <si>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</si>
  <si>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</si>
  <si>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</si>
  <si>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</si>
  <si>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</si>
  <si>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</si>
  <si>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</si>
  <si>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</si>
  <si>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</si>
  <si>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</si>
  <si>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</si>
  <si>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</si>
  <si>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</si>
  <si>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</si>
  <si>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</si>
  <si>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</si>
  <si>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</si>
  <si>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</si>
  <si>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</si>
  <si>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</si>
  <si>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</si>
  <si>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</si>
  <si>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</si>
  <si>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</si>
  <si>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</si>
  <si>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</si>
  <si>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</si>
  <si>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</si>
  <si>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</si>
  <si>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</si>
  <si>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</si>
  <si>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</si>
  <si>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</si>
  <si>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</si>
  <si>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</si>
  <si>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</si>
  <si>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</si>
  <si>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</si>
  <si>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</si>
  <si>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</si>
  <si>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</si>
  <si>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</si>
  <si>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</si>
  <si>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</si>
  <si>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</si>
  <si>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</si>
  <si>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</si>
  <si>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</si>
  <si>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</si>
  <si>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</si>
  <si>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</si>
  <si>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</si>
  <si>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</si>
  <si>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</si>
  <si>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</si>
  <si>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</si>
  <si>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</si>
  <si>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</si>
  <si>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</si>
  <si>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</si>
  <si>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</si>
  <si>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</si>
  <si>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</si>
  <si>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</si>
  <si>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</si>
  <si>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</si>
  <si>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</si>
  <si>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</si>
  <si>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</si>
  <si>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</si>
  <si>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</si>
  <si>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</si>
  <si>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</si>
  <si>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</si>
  <si>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</si>
  <si>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</si>
  <si>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</si>
  <si>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</si>
  <si>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</si>
  <si>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</si>
  <si>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</si>
  <si>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</si>
  <si>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</si>
  <si>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</si>
  <si>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</si>
  <si>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</si>
  <si>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</si>
  <si>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</si>
  <si>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</si>
  <si>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</si>
  <si>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</si>
  <si>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</si>
  <si>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</si>
  <si>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</si>
  <si>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</si>
  <si>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</si>
  <si>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</si>
  <si>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</si>
  <si>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</si>
  <si>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</si>
  <si>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</si>
  <si>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</si>
  <si>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</si>
  <si>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</si>
  <si>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</si>
  <si>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</si>
  <si>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</si>
  <si>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</si>
  <si>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</si>
  <si>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</si>
  <si>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</si>
  <si>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</si>
  <si>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</si>
  <si>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</si>
  <si>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</si>
  <si>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</si>
  <si>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</si>
  <si>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</si>
  <si>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</si>
  <si>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</si>
  <si>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</si>
  <si>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</si>
  <si>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</si>
  <si>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</si>
  <si>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</si>
  <si>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</si>
  <si>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</si>
  <si>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</si>
  <si>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</si>
  <si>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</si>
  <si>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</si>
  <si>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</si>
  <si>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</si>
  <si>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</si>
  <si>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</si>
  <si>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</si>
  <si>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</si>
  <si>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</si>
  <si>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</si>
  <si>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</si>
  <si>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</si>
  <si>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</si>
  <si>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</si>
  <si>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</si>
  <si>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</si>
  <si>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</si>
  <si>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</si>
  <si>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</si>
  <si>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</si>
  <si>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</si>
  <si>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</si>
  <si>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</si>
  <si>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</si>
  <si>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</si>
  <si>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</si>
  <si>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</si>
  <si>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</si>
  <si>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</si>
  <si>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</si>
  <si>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</si>
  <si>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</si>
  <si>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</si>
  <si>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</si>
  <si>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</si>
  <si>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</si>
  <si>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</si>
  <si>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</si>
  <si>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</si>
  <si>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</si>
  <si>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</si>
  <si>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</si>
  <si>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</si>
  <si>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</si>
  <si>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</si>
  <si>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</si>
  <si>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</si>
  <si>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</si>
  <si>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</si>
  <si>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</si>
  <si>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</si>
  <si>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</si>
  <si>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</si>
  <si>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</si>
  <si>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</si>
  <si>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</si>
  <si>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</si>
  <si>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</si>
  <si>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</si>
  <si>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</si>
  <si>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</si>
  <si>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</si>
  <si>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</si>
  <si>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</si>
  <si>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</si>
  <si>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</si>
  <si>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</si>
  <si>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</si>
  <si>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</si>
  <si>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</si>
  <si>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</si>
  <si>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</si>
  <si>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</si>
  <si>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</si>
  <si>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</si>
  <si>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</si>
  <si>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</si>
  <si>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</si>
  <si>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</si>
  <si>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</si>
  <si>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</si>
  <si>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</si>
  <si>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</si>
  <si>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</si>
  <si>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</si>
  <si>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</si>
  <si>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</si>
  <si>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</si>
  <si>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</si>
  <si>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</si>
  <si>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</si>
  <si>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</si>
  <si>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</si>
  <si>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</si>
  <si>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</si>
  <si>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</si>
  <si>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</si>
  <si>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</si>
  <si>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</si>
  <si>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</si>
  <si>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</si>
  <si>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</si>
  <si>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</si>
  <si>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</si>
  <si>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</si>
  <si>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</si>
  <si>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</si>
  <si>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</si>
  <si>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</si>
  <si>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</si>
  <si>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</si>
  <si>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</si>
  <si>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</si>
  <si>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</si>
  <si>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</si>
  <si>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</si>
  <si>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</si>
  <si>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</si>
  <si>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</si>
  <si>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</si>
  <si>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</si>
  <si>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</si>
  <si>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</si>
  <si>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</si>
  <si>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</si>
  <si>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</si>
  <si>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</si>
  <si>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</si>
  <si>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</si>
  <si>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</si>
  <si>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</si>
  <si>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</si>
  <si>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</si>
  <si>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</si>
  <si>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</si>
  <si>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</si>
  <si>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</si>
  <si>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</si>
  <si>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</si>
  <si>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</si>
  <si>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</si>
  <si>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</si>
  <si>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</si>
  <si>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</si>
  <si>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</si>
  <si>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</si>
  <si>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</si>
  <si>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</si>
  <si>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</si>
  <si>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</si>
  <si>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</si>
  <si>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</si>
  <si>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</si>
  <si>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</si>
  <si>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</si>
  <si>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</si>
  <si>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</si>
  <si>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</si>
  <si>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</si>
  <si>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</si>
  <si>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</si>
  <si>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</si>
  <si>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</si>
  <si>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</si>
  <si>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</si>
  <si>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</si>
  <si>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</si>
  <si>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</si>
  <si>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</si>
  <si>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</si>
  <si>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</si>
  <si>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</si>
  <si>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</si>
  <si>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</si>
  <si>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</si>
  <si>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</si>
  <si>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</si>
  <si>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</si>
  <si>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</si>
  <si>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</si>
  <si>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</si>
  <si>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</si>
  <si>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</si>
  <si>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</si>
  <si>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</si>
  <si>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</si>
  <si>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</si>
  <si>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</si>
  <si>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</si>
  <si>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</si>
  <si>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</si>
  <si>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</si>
  <si>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</si>
  <si>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</si>
  <si>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</si>
  <si>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</si>
  <si>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</si>
  <si>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</si>
  <si>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</si>
  <si>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</si>
  <si>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</si>
  <si>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</si>
  <si>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</si>
  <si>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</si>
  <si>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</si>
  <si>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</si>
  <si>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</si>
  <si>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</si>
  <si>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</si>
  <si>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</si>
  <si>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</si>
  <si>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</si>
  <si>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</si>
  <si>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</si>
  <si>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</si>
  <si>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</si>
  <si>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</si>
  <si>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</si>
  <si>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</si>
  <si>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</si>
  <si>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</si>
  <si>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</si>
  <si>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</si>
  <si>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</si>
  <si>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</si>
  <si>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</si>
  <si>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</si>
  <si>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</si>
  <si>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</si>
  <si>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</si>
  <si>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</si>
  <si>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</si>
  <si>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</si>
  <si>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</si>
  <si>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</si>
  <si>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</si>
  <si>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</si>
  <si>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</si>
  <si>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</si>
  <si>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</si>
  <si>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</si>
  <si>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</si>
  <si>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</si>
  <si>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</si>
  <si>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</si>
  <si>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</si>
  <si>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</si>
  <si>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</si>
  <si>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</si>
  <si>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</si>
  <si>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</si>
  <si>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</si>
  <si>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</si>
  <si>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</si>
  <si>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</si>
  <si>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</si>
  <si>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</si>
  <si>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</si>
  <si>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</si>
  <si>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</si>
  <si>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</si>
  <si>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</si>
  <si>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</si>
  <si>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</si>
  <si>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</si>
  <si>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</si>
  <si>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</si>
  <si>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</si>
  <si>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</si>
  <si>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</si>
  <si>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</si>
  <si>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</si>
  <si>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</si>
  <si>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</si>
  <si>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</si>
  <si>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</si>
  <si>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</si>
  <si>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</si>
  <si>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</si>
  <si>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</si>
  <si>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</si>
  <si>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</si>
  <si>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</si>
  <si>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</si>
  <si>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</si>
  <si>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</si>
  <si>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</si>
  <si>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</si>
  <si>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</si>
  <si>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</si>
  <si>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</si>
  <si>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</si>
  <si>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</si>
  <si>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</si>
  <si>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</si>
  <si>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</si>
  <si>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</si>
  <si>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</si>
  <si>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</si>
  <si>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</si>
  <si>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</si>
  <si>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</si>
  <si>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</si>
  <si>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</si>
  <si>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</si>
  <si>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</si>
  <si>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</si>
  <si>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</si>
  <si>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</si>
  <si>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</si>
  <si>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</si>
  <si>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</si>
  <si>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</si>
  <si>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</si>
  <si>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</si>
  <si>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</si>
  <si>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</si>
  <si>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</si>
  <si>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</si>
  <si>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</si>
  <si>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</si>
  <si>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</si>
  <si>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</si>
  <si>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</si>
  <si>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</si>
  <si>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</si>
  <si>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</si>
  <si>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</si>
  <si>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</si>
  <si>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</si>
  <si>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</si>
  <si>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</si>
  <si>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</si>
  <si>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</si>
  <si>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</si>
  <si>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</si>
  <si>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</si>
  <si>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</si>
  <si>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</si>
  <si>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</si>
  <si>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</si>
  <si>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</si>
  <si>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</si>
  <si>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</si>
  <si>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</si>
  <si>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</si>
  <si>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</si>
  <si>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</si>
  <si>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</si>
  <si>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</si>
  <si>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</si>
  <si>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</si>
  <si>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</si>
  <si>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</si>
  <si>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</si>
  <si>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</si>
  <si>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</si>
  <si>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</si>
  <si>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</si>
  <si>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</si>
  <si>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</si>
  <si>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</si>
  <si>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</si>
  <si>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</si>
  <si>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</si>
  <si>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</si>
  <si>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</si>
  <si>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</si>
  <si>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</si>
  <si>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</si>
  <si>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</si>
  <si>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</si>
  <si>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</si>
  <si>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</si>
  <si>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</si>
  <si>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</si>
  <si>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</si>
  <si>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</si>
  <si>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</si>
  <si>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</si>
  <si>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</si>
  <si>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</si>
  <si>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</si>
  <si>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</si>
  <si>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</si>
  <si>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</si>
  <si>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</si>
  <si>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</si>
  <si>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</si>
  <si>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</si>
  <si>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</si>
  <si>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</si>
  <si>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</si>
  <si>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</si>
  <si>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</si>
  <si>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</si>
  <si>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</si>
  <si>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</si>
  <si>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</si>
  <si>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</si>
  <si>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</si>
  <si>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</si>
  <si>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</si>
  <si>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</si>
  <si>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</si>
  <si>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</si>
  <si>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</si>
  <si>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</si>
  <si>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</si>
  <si>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</si>
  <si>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</si>
  <si>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</si>
  <si>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</si>
  <si>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</si>
  <si>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</si>
  <si>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</si>
  <si>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</si>
  <si>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</si>
  <si>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</si>
  <si>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</si>
  <si>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</si>
  <si>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</si>
  <si>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</si>
  <si>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</si>
  <si>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</si>
  <si>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</si>
  <si>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</si>
  <si>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</si>
  <si>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</si>
  <si>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</si>
  <si>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</si>
  <si>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</si>
  <si>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</si>
  <si>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</si>
  <si>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</si>
  <si>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</si>
  <si>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</si>
  <si>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</si>
  <si>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</si>
  <si>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</si>
  <si>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</si>
  <si>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</si>
  <si>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</si>
  <si>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</si>
  <si>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</si>
  <si>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</si>
  <si>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</si>
  <si>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</si>
  <si>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</si>
  <si>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</si>
  <si>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</si>
  <si>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</si>
  <si>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</si>
  <si>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</si>
  <si>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</si>
  <si>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</si>
  <si>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</si>
  <si>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</si>
  <si>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</si>
  <si>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</si>
  <si>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</si>
  <si>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</si>
  <si>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</si>
  <si>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</si>
  <si>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</si>
  <si>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</si>
  <si>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</si>
  <si>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</si>
  <si>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</si>
  <si>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</si>
  <si>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</si>
  <si>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</si>
  <si>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</si>
  <si>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</si>
  <si>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</si>
  <si>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</si>
  <si>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</si>
  <si>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</si>
  <si>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</si>
  <si>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</si>
  <si>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</si>
  <si>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</si>
  <si>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</si>
  <si>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</si>
  <si>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</si>
  <si>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</si>
  <si>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</si>
  <si>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</si>
  <si>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</si>
  <si>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</si>
  <si>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</si>
  <si>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</si>
  <si>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</si>
  <si>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</si>
  <si>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</si>
  <si>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</si>
  <si>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</si>
  <si>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</si>
  <si>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</si>
  <si>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</si>
  <si>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</si>
  <si>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</si>
  <si>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</si>
  <si>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</si>
  <si>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</si>
  <si>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</si>
  <si>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</si>
  <si>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</si>
  <si>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</si>
  <si>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</si>
  <si>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</si>
  <si>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</si>
  <si>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</si>
  <si>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</si>
  <si>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</si>
  <si>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</si>
  <si>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</si>
  <si>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</si>
  <si>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</si>
  <si>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</si>
  <si>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</si>
  <si>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</si>
  <si>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</si>
  <si>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</si>
  <si>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</si>
  <si>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</si>
  <si>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</si>
  <si>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</si>
  <si>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</si>
  <si>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</si>
  <si>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</si>
  <si>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</si>
  <si>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</si>
  <si>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</si>
  <si>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</si>
  <si>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</si>
  <si>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</si>
  <si>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</si>
  <si>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</si>
  <si>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</si>
  <si>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</si>
  <si>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</si>
  <si>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</si>
  <si>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</si>
  <si>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</si>
  <si>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</si>
  <si>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</si>
  <si>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</si>
  <si>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</si>
  <si>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</si>
  <si>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</si>
  <si>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</si>
  <si>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</si>
  <si>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</si>
  <si>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</si>
  <si>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</si>
  <si>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</si>
  <si>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</si>
  <si>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</si>
  <si>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</si>
  <si>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</si>
  <si>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</si>
  <si>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</si>
  <si>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</si>
  <si>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</si>
  <si>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</si>
  <si>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</si>
  <si>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</si>
  <si>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</si>
  <si>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</si>
  <si>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</si>
  <si>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</si>
  <si>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</si>
  <si>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</si>
  <si>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</si>
  <si>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</si>
  <si>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</si>
  <si>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</si>
  <si>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</si>
  <si>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</si>
  <si>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</si>
  <si>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</si>
  <si>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</si>
  <si>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</si>
  <si>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</si>
  <si>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</si>
  <si>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</si>
  <si>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</si>
  <si>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</si>
  <si>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</si>
  <si>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</si>
  <si>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</si>
  <si>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</si>
  <si>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</si>
  <si>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</si>
  <si>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</si>
  <si>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</si>
  <si>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</si>
  <si>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</si>
  <si>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</si>
  <si>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</si>
  <si>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</si>
  <si>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</si>
  <si>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</si>
  <si>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</si>
  <si>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</si>
  <si>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</si>
  <si>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</si>
  <si>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</si>
  <si>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</si>
  <si>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</si>
  <si>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</si>
  <si>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</si>
  <si>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</si>
  <si>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</si>
  <si>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</si>
  <si>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</si>
  <si>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</si>
  <si>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</si>
  <si>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</si>
  <si>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</si>
  <si>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</si>
  <si>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</si>
  <si>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</si>
  <si>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</si>
  <si>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</si>
  <si>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</si>
  <si>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</si>
  <si>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</si>
  <si>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</si>
  <si>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</si>
  <si>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</si>
  <si>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</si>
  <si>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</si>
  <si>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</si>
  <si>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</si>
  <si>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</si>
  <si>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</si>
  <si>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</si>
  <si>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</si>
  <si>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</si>
  <si>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</si>
  <si>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</si>
  <si>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</si>
  <si>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</si>
  <si>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</si>
  <si>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</si>
  <si>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</si>
  <si>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</si>
  <si>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</si>
  <si>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</si>
  <si>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</si>
  <si>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</si>
  <si>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</si>
  <si>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</si>
  <si>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</si>
  <si>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</si>
  <si>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</si>
  <si>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</si>
  <si>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</si>
  <si>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</si>
  <si>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</si>
  <si>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</si>
  <si>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</si>
  <si>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</si>
  <si>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</si>
  <si>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</si>
  <si>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</si>
  <si>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</si>
  <si>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</si>
  <si>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</si>
  <si>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</si>
  <si>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</si>
  <si>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</si>
  <si>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</si>
  <si>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</si>
  <si>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</si>
  <si>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</si>
  <si>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</si>
  <si>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</si>
  <si>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</si>
  <si>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</si>
  <si>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</si>
  <si>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</si>
  <si>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</si>
  <si>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</si>
  <si>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</si>
  <si>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</si>
  <si>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</si>
  <si>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</si>
  <si>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</si>
  <si>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</si>
  <si>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</si>
  <si>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</si>
  <si>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</si>
  <si>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</si>
  <si>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</si>
  <si>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</si>
  <si>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</si>
  <si>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</si>
  <si>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</si>
  <si>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</si>
  <si>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</si>
  <si>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</si>
  <si>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</si>
  <si>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</si>
  <si>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</si>
  <si>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</si>
  <si>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</si>
  <si>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</si>
  <si>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</si>
  <si>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</si>
  <si>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</si>
  <si>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</si>
  <si>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</si>
  <si>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</si>
  <si>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</si>
  <si>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</si>
  <si>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</si>
  <si>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</si>
  <si>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</si>
  <si>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</si>
  <si>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</si>
  <si>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</si>
  <si>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</si>
  <si>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</si>
  <si>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</si>
  <si>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</si>
  <si>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</si>
  <si>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</si>
  <si>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</si>
  <si>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</si>
  <si>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</si>
  <si>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</si>
  <si>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</si>
  <si>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</si>
  <si>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</si>
  <si>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</si>
  <si>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</si>
  <si>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</si>
  <si>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</si>
  <si>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</si>
  <si>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</si>
  <si>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</si>
  <si>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</si>
  <si>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</si>
  <si>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</si>
  <si>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</si>
  <si>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</si>
  <si>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</si>
  <si>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</si>
  <si>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</si>
  <si>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</si>
  <si>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</si>
  <si>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</si>
  <si>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</si>
  <si>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</si>
  <si>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</si>
  <si>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</si>
  <si>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</si>
  <si>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</si>
  <si>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</si>
  <si>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</si>
  <si>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</si>
  <si>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</si>
  <si>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</si>
  <si>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</si>
  <si>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</si>
  <si>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</si>
  <si>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</si>
  <si>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</si>
  <si>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</si>
  <si>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</si>
  <si>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</si>
  <si>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</si>
  <si>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</si>
  <si>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</si>
  <si>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</si>
  <si>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</si>
  <si>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</si>
  <si>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</si>
  <si>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</si>
  <si>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</si>
  <si>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</si>
  <si>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</si>
  <si>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</si>
  <si>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</si>
  <si>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</si>
  <si>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</si>
  <si>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</si>
  <si>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</si>
  <si>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</si>
  <si>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</si>
  <si>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</si>
  <si>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</si>
  <si>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</si>
  <si>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</si>
  <si>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</si>
  <si>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</si>
  <si>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</si>
  <si>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</si>
  <si>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</si>
  <si>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</si>
  <si>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</si>
  <si>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</si>
  <si>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</si>
  <si>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</si>
  <si>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</si>
  <si>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</si>
  <si>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</si>
  <si>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</si>
  <si>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</si>
  <si>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</si>
  <si>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</si>
  <si>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</si>
  <si>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</si>
  <si>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</si>
  <si>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</si>
  <si>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</si>
  <si>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</si>
  <si>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</si>
  <si>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</si>
  <si>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</si>
  <si>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</si>
  <si>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</si>
  <si>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</si>
  <si>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</si>
  <si>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</si>
  <si>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</si>
  <si>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</si>
  <si>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</si>
  <si>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</si>
  <si>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</si>
  <si>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</si>
  <si>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</si>
  <si>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</si>
  <si>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</si>
  <si>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</si>
  <si>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</si>
  <si>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</si>
  <si>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</si>
  <si>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</si>
  <si>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</si>
  <si>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</si>
  <si>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</si>
  <si>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</si>
  <si>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</si>
  <si>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</si>
  <si>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</si>
  <si>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</si>
  <si>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</si>
  <si>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</si>
  <si>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</si>
  <si>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</si>
  <si>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</si>
  <si>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</si>
  <si>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</si>
  <si>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</si>
  <si>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</si>
  <si>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</si>
  <si>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</si>
  <si>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</si>
  <si>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</si>
  <si>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</si>
  <si>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</si>
  <si>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</si>
  <si>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</si>
  <si>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</si>
  <si>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</si>
  <si>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</si>
  <si>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</si>
  <si>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</si>
  <si>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</si>
  <si>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</si>
  <si>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</si>
  <si>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</si>
  <si>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</si>
  <si>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</si>
  <si>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</si>
  <si>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</si>
  <si>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</si>
  <si>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</si>
  <si>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</si>
  <si>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</si>
  <si>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</si>
  <si>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</si>
  <si>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</si>
  <si>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</si>
  <si>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</si>
  <si>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</si>
  <si>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</si>
  <si>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</si>
  <si>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</si>
  <si>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</si>
  <si>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</si>
  <si>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</si>
  <si>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</si>
  <si>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</si>
  <si>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</si>
  <si>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</si>
  <si>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</si>
  <si>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</si>
  <si>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</si>
  <si>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</si>
  <si>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</si>
  <si>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</si>
  <si>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</si>
  <si>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</si>
  <si>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</si>
  <si>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</si>
  <si>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</si>
  <si>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</si>
  <si>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</si>
  <si>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</si>
  <si>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</si>
  <si>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</si>
  <si>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</si>
  <si>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</si>
  <si>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</si>
  <si>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</si>
  <si>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</si>
  <si>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</si>
  <si>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</si>
  <si>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</si>
  <si>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</si>
  <si>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</si>
  <si>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</si>
  <si>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</si>
  <si>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</si>
  <si>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</si>
  <si>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</si>
  <si>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</si>
  <si>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</si>
  <si>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</si>
  <si>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</si>
  <si>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</si>
  <si>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</si>
  <si>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</si>
  <si>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</si>
  <si>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</si>
  <si>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</si>
  <si>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</si>
  <si>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</si>
  <si>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</si>
  <si>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</si>
  <si>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</si>
  <si>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</si>
  <si>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</si>
  <si>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</si>
  <si>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</si>
  <si>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</si>
  <si>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</si>
  <si>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</si>
  <si>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</si>
  <si>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</si>
  <si>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</si>
  <si>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</si>
  <si>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</si>
  <si>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</si>
  <si>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</si>
  <si>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</si>
  <si>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</si>
  <si>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</si>
  <si>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</si>
  <si>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</si>
  <si>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</si>
  <si>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</si>
  <si>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</si>
  <si>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</si>
  <si>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</si>
  <si>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</si>
  <si>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</si>
  <si>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</si>
  <si>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</si>
  <si>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</si>
  <si>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</si>
  <si>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</si>
  <si>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</si>
  <si>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</si>
  <si>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</si>
  <si>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</si>
  <si>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</si>
  <si>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</si>
  <si>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</si>
  <si>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</si>
  <si>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</si>
  <si>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</si>
  <si>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</si>
  <si>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</si>
  <si>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</si>
  <si>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</si>
  <si>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</si>
  <si>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</si>
  <si>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</si>
  <si>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</si>
  <si>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</si>
  <si>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</si>
  <si>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</si>
  <si>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</si>
  <si>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</si>
  <si>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</si>
  <si>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</si>
  <si>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</si>
  <si>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</si>
  <si>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</si>
  <si>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</si>
  <si>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</si>
  <si>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</si>
  <si>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</si>
  <si>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</si>
  <si>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</si>
  <si>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</si>
  <si>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</si>
  <si>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</si>
  <si>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</si>
  <si>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</si>
  <si>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</si>
  <si>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</si>
  <si>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</si>
  <si>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</si>
  <si>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</si>
  <si>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</si>
  <si>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</si>
  <si>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</si>
  <si>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</si>
  <si>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</si>
  <si>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</si>
  <si>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</si>
  <si>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</si>
  <si>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</si>
  <si>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</si>
  <si>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</si>
  <si>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</si>
  <si>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</si>
  <si>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</si>
  <si>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</si>
  <si>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</si>
  <si>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</si>
  <si>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</si>
  <si>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</si>
  <si>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</si>
  <si>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</si>
  <si>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</si>
  <si>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</si>
  <si>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</si>
  <si>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</si>
  <si>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</si>
  <si>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</si>
  <si>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</si>
  <si>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</si>
  <si>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</si>
  <si>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</si>
  <si>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</si>
  <si>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</si>
  <si>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</si>
  <si>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</si>
  <si>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</si>
  <si>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</si>
  <si>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</si>
  <si>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</si>
  <si>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</si>
  <si>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</si>
  <si>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</si>
  <si>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</si>
  <si>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</si>
  <si>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</si>
  <si>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</si>
  <si>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</si>
  <si>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</si>
  <si>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</si>
  <si>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</si>
  <si>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</si>
  <si>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</si>
  <si>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</si>
  <si>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</si>
  <si>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</si>
  <si>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</si>
  <si>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</si>
  <si>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</si>
  <si>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</si>
  <si>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</si>
  <si>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</si>
  <si>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</si>
  <si>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</si>
  <si>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</si>
  <si>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</si>
  <si>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</si>
  <si>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</si>
  <si>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</si>
  <si>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</si>
  <si>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</si>
  <si>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</si>
  <si>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</si>
  <si>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</si>
  <si>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</si>
  <si>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</si>
  <si>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</si>
  <si>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</si>
  <si>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</si>
  <si>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</si>
  <si>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</si>
  <si>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</si>
  <si>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</si>
  <si>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</si>
  <si>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</si>
  <si>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</si>
  <si>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</si>
  <si>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</si>
  <si>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</si>
  <si>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</si>
  <si>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</si>
  <si>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</si>
  <si>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</si>
  <si>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</si>
  <si>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</si>
  <si>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</si>
  <si>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</si>
  <si>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</si>
  <si>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</si>
  <si>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</si>
  <si>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</si>
  <si>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</si>
  <si>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</si>
  <si>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</si>
  <si>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</si>
  <si>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</si>
  <si>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</si>
  <si>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</si>
  <si>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</si>
  <si>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</si>
  <si>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</si>
  <si>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</si>
  <si>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</si>
  <si>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</si>
  <si>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</si>
  <si>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</si>
  <si>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</si>
  <si>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</si>
  <si>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</si>
  <si>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</si>
  <si>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</si>
  <si>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</si>
  <si>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</si>
  <si>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</si>
  <si>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</si>
  <si>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</si>
  <si>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</si>
  <si>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</si>
  <si>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</si>
  <si>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</si>
  <si>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</si>
  <si>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</si>
  <si>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</si>
  <si>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</si>
  <si>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</si>
  <si>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</si>
  <si>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</si>
  <si>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</si>
  <si>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</si>
  <si>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</si>
  <si>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</si>
  <si>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</si>
  <si>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</si>
  <si>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</si>
  <si>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</si>
  <si>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</si>
  <si>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</si>
  <si>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</si>
  <si>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</si>
  <si>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</si>
  <si>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</si>
  <si>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</si>
  <si>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</si>
  <si>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</si>
  <si>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</si>
  <si>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</si>
  <si>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</si>
  <si>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</si>
  <si>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</si>
  <si>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</si>
  <si>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</si>
  <si>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</si>
  <si>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</si>
  <si>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</si>
  <si>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</si>
  <si>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</si>
  <si>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</si>
  <si>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</si>
  <si>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</si>
  <si>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</si>
  <si>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</si>
  <si>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</si>
  <si>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</si>
  <si>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</si>
  <si>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</si>
  <si>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</si>
  <si>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</si>
  <si>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</si>
  <si>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</si>
  <si>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</si>
  <si>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</si>
  <si>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</si>
  <si>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</si>
  <si>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</si>
  <si>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</si>
  <si>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</si>
  <si>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</si>
  <si>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</si>
  <si>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</si>
  <si>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</si>
  <si>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</si>
  <si>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</si>
  <si>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</si>
  <si>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</si>
  <si>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</si>
  <si>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</si>
  <si>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</si>
  <si>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</si>
  <si>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</si>
  <si>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</si>
  <si>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</si>
  <si>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</si>
  <si>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</si>
  <si>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</si>
  <si>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</si>
  <si>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</si>
  <si>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</si>
  <si>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</si>
  <si>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</si>
  <si>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</si>
  <si>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</si>
  <si>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</si>
  <si>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</si>
  <si>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</si>
  <si>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</si>
  <si>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</si>
  <si>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</si>
  <si>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</si>
  <si>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</si>
  <si>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</si>
  <si>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</si>
  <si>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</si>
  <si>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</si>
  <si>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</si>
  <si>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</si>
  <si>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</si>
  <si>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</si>
  <si>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</si>
  <si>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</si>
  <si>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</si>
  <si>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</si>
  <si>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</si>
  <si>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</si>
  <si>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</si>
  <si>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</si>
  <si>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</si>
  <si>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</si>
  <si>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</si>
  <si>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</si>
  <si>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</si>
  <si>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</si>
  <si>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</si>
  <si>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</si>
  <si>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</si>
  <si>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</si>
  <si>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</si>
  <si>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</si>
  <si>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</si>
  <si>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</si>
  <si>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</si>
  <si>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</si>
  <si>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</si>
  <si>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</si>
  <si>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</si>
  <si>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</si>
  <si>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</si>
  <si>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</si>
  <si>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</si>
  <si>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</si>
  <si>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</si>
  <si>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</si>
  <si>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</si>
  <si>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</si>
  <si>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</si>
  <si>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</si>
  <si>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</si>
  <si>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</si>
  <si>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</si>
  <si>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</si>
  <si>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</si>
  <si>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</si>
  <si>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</si>
  <si>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</si>
  <si>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</si>
  <si>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</si>
  <si>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</si>
  <si>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</si>
  <si>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</si>
  <si>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</si>
  <si>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</si>
  <si>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</si>
  <si>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</si>
  <si>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</si>
  <si>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</si>
  <si>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</si>
  <si>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</si>
  <si>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</si>
  <si>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</si>
  <si>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</si>
  <si>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</si>
  <si>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</si>
  <si>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</si>
  <si>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</si>
  <si>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</si>
  <si>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</si>
  <si>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</si>
  <si>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</si>
  <si>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</si>
  <si>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</si>
  <si>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</si>
  <si>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</si>
  <si>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</si>
  <si>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</si>
  <si>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</si>
  <si>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</si>
  <si>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</si>
  <si>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</si>
  <si>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</si>
  <si>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</si>
  <si>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</si>
  <si>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</si>
  <si>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</si>
  <si>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</si>
  <si>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</si>
  <si>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</si>
  <si>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</si>
  <si>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</si>
  <si>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</si>
  <si>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</si>
  <si>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</si>
  <si>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</si>
  <si>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</si>
  <si>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</si>
  <si>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</si>
  <si>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</si>
  <si>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</si>
  <si>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</si>
  <si>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</si>
  <si>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</si>
  <si>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</si>
  <si>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</si>
  <si>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</si>
  <si>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</si>
  <si>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</si>
  <si>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</si>
  <si>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</si>
  <si>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</si>
  <si>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</si>
  <si>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</si>
  <si>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</si>
  <si>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</si>
  <si>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</si>
  <si>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</si>
  <si>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</si>
  <si>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</si>
  <si>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</si>
  <si>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</si>
  <si>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</si>
  <si>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</si>
  <si>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</si>
  <si>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</si>
  <si>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</si>
  <si>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</si>
  <si>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</si>
  <si>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</si>
  <si>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</si>
  <si>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</si>
  <si>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</si>
  <si>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</si>
  <si>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</si>
  <si>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</si>
  <si>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</si>
  <si>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</si>
  <si>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</si>
  <si>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</si>
  <si>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</si>
  <si>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</si>
  <si>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</si>
  <si>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</si>
  <si>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</si>
  <si>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</si>
  <si>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</si>
  <si>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</si>
  <si>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</si>
  <si>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</si>
  <si>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</si>
  <si>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</si>
  <si>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</si>
  <si>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</si>
  <si>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</si>
  <si>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</si>
  <si>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</si>
  <si>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</si>
  <si>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</si>
  <si>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</si>
  <si>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</si>
  <si>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</si>
  <si>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</si>
  <si>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</si>
  <si>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</si>
  <si>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</si>
  <si>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</si>
  <si>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</si>
  <si>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</si>
  <si>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</si>
  <si>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</si>
  <si>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</si>
  <si>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</si>
  <si>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</si>
  <si>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</si>
  <si>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</si>
  <si>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</si>
  <si>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</si>
  <si>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</si>
  <si>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</si>
  <si>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</si>
  <si>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</si>
  <si>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</si>
  <si>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</si>
  <si>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</si>
  <si>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</si>
  <si>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</si>
  <si>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</si>
  <si>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</si>
  <si>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</si>
  <si>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</si>
  <si>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</si>
  <si>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</si>
  <si>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</si>
  <si>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</si>
  <si>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</si>
  <si>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</si>
  <si>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</si>
  <si>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</si>
  <si>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</si>
  <si>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</si>
  <si>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</si>
  <si>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</si>
  <si>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</si>
  <si>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</si>
  <si>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</si>
  <si>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</si>
  <si>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</si>
  <si>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</si>
  <si>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</si>
  <si>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</si>
  <si>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</si>
  <si>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</si>
  <si>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</si>
  <si>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</si>
  <si>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</si>
  <si>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</si>
  <si>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</si>
  <si>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</si>
  <si>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</si>
  <si>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</si>
  <si>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</si>
  <si>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</si>
  <si>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</si>
  <si>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</si>
  <si>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</si>
  <si>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</si>
  <si>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</si>
  <si>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</si>
  <si>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</si>
  <si>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</si>
  <si>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</si>
  <si>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</si>
  <si>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</si>
  <si>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</si>
  <si>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</si>
  <si>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</si>
  <si>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</si>
  <si>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</si>
  <si>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</si>
  <si>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</si>
  <si>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</si>
  <si>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</si>
  <si>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</si>
  <si>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</si>
  <si>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</si>
  <si>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</si>
  <si>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</si>
  <si>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</si>
  <si>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</si>
  <si>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</si>
  <si>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</si>
  <si>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</si>
  <si>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</si>
  <si>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</si>
  <si>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</si>
  <si>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</si>
  <si>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</si>
  <si>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</si>
  <si>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</si>
  <si>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</si>
  <si>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</si>
  <si>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</si>
  <si>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</si>
  <si>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</si>
  <si>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</si>
  <si>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</si>
  <si>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</si>
  <si>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</si>
  <si>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</si>
  <si>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</si>
  <si>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</si>
  <si>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</si>
  <si>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</si>
  <si>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</si>
  <si>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</si>
  <si>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</si>
  <si>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</si>
  <si>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</si>
  <si>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</si>
  <si>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</si>
  <si>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</si>
  <si>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</si>
  <si>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</si>
  <si>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</si>
  <si>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</si>
  <si>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</si>
  <si>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</si>
  <si>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</si>
  <si>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</si>
  <si>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</si>
  <si>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</si>
  <si>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</si>
  <si>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</si>
  <si>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</si>
  <si>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</si>
  <si>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</si>
  <si>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</si>
  <si>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</si>
  <si>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</si>
  <si>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</si>
  <si>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</si>
  <si>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</si>
  <si>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</si>
  <si>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</si>
  <si>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</si>
  <si>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</si>
  <si>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</si>
  <si>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</si>
  <si>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</si>
  <si>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</si>
  <si>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</si>
  <si>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</si>
  <si>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</si>
  <si>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</si>
  <si>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</si>
  <si>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</si>
  <si>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</si>
  <si>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</si>
  <si>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</si>
  <si>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</si>
  <si>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</si>
  <si>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</si>
  <si>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</si>
  <si>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</si>
  <si>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</si>
  <si>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</si>
  <si>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</si>
  <si>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</si>
  <si>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</si>
  <si>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</si>
  <si>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</si>
  <si>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</si>
  <si>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</si>
  <si>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</si>
  <si>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</si>
  <si>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</si>
  <si>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</si>
  <si>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</si>
  <si>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</si>
  <si>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</si>
  <si>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</si>
  <si>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</si>
  <si>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</si>
  <si>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</si>
  <si>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</si>
  <si>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</si>
  <si>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</si>
  <si>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</si>
  <si>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</si>
  <si>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</si>
  <si>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</si>
  <si>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</si>
  <si>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</si>
  <si>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</si>
  <si>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</si>
  <si>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</si>
  <si>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</si>
  <si>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</si>
  <si>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</si>
  <si>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</si>
  <si>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</si>
  <si>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</si>
  <si>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</si>
  <si>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</si>
  <si>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</si>
  <si>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</si>
  <si>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</si>
  <si>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</si>
  <si>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</si>
  <si>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</si>
  <si>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</si>
  <si>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</si>
  <si>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</si>
  <si>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</si>
  <si>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</si>
  <si>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</si>
  <si>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</si>
  <si>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</si>
  <si>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</si>
  <si>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</si>
  <si>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</si>
  <si>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</si>
  <si>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</si>
  <si>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</si>
  <si>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</si>
  <si>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</si>
  <si>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</si>
  <si>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</si>
  <si>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</si>
  <si>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</si>
  <si>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</si>
  <si>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</si>
  <si>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</si>
  <si>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</si>
  <si>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</si>
  <si>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</si>
  <si>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</si>
  <si>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</si>
  <si>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</si>
  <si>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</si>
  <si>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</si>
  <si>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</si>
  <si>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</si>
  <si>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</si>
  <si>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</si>
  <si>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</si>
  <si>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</si>
  <si>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</si>
  <si>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</si>
  <si>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</si>
  <si>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</si>
  <si>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</si>
  <si>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</si>
  <si>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</si>
  <si>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</si>
  <si>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</si>
  <si>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</si>
  <si>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</si>
  <si>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</si>
  <si>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</si>
  <si>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</si>
  <si>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</si>
  <si>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</si>
  <si>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</si>
  <si>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</si>
  <si>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</si>
  <si>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</si>
  <si>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</si>
  <si>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</si>
  <si>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</si>
  <si>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</si>
  <si>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</si>
  <si>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</si>
  <si>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</si>
  <si>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</si>
  <si>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</si>
  <si>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</si>
  <si>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</si>
  <si>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</si>
  <si>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</si>
  <si>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</si>
  <si>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</si>
  <si>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</si>
  <si>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</si>
  <si>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</si>
  <si>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</si>
  <si>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</si>
  <si>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</si>
  <si>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</si>
  <si>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</si>
  <si>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</si>
  <si>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</si>
  <si>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</si>
  <si>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</si>
  <si>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</si>
  <si>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</si>
  <si>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</si>
  <si>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</si>
  <si>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</si>
  <si>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</si>
  <si>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</si>
  <si>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</si>
  <si>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</si>
  <si>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</si>
  <si>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</si>
  <si>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</si>
  <si>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</si>
  <si>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</si>
  <si>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</si>
  <si>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</si>
  <si>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</si>
  <si>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</si>
  <si>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</si>
  <si>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</si>
  <si>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</si>
  <si>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</si>
  <si>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</si>
  <si>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</si>
  <si>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</si>
  <si>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</si>
  <si>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</si>
  <si>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</si>
  <si>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</si>
  <si>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</si>
  <si>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</si>
  <si>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</si>
  <si>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</si>
  <si>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</si>
  <si>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</si>
  <si>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</si>
  <si>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</si>
  <si>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</si>
  <si>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</si>
  <si>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</si>
  <si>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</si>
  <si>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</si>
  <si>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</si>
  <si>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</si>
  <si>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</si>
  <si>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</si>
  <si>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</si>
  <si>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</si>
  <si>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</si>
  <si>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</si>
  <si>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</si>
  <si>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</si>
  <si>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</si>
  <si>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</si>
  <si>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</si>
  <si>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</si>
  <si>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</si>
  <si>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</si>
  <si>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</si>
  <si>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</si>
  <si>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</si>
  <si>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</si>
  <si>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</si>
  <si>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</si>
  <si>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</si>
  <si>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</si>
  <si>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</si>
  <si>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</si>
  <si>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</si>
  <si>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</si>
  <si>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</si>
  <si>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</si>
  <si>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</si>
  <si>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</si>
  <si>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</si>
  <si>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</si>
  <si>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</si>
  <si>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</si>
  <si>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</si>
  <si>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</si>
  <si>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</si>
  <si>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</si>
  <si>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</si>
  <si>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</si>
  <si>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</si>
  <si>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</si>
  <si>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</si>
  <si>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</si>
  <si>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</si>
  <si>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</si>
  <si>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</si>
  <si>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</si>
  <si>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</si>
  <si>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</si>
  <si>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</si>
  <si>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</si>
  <si>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</si>
  <si>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</si>
  <si>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</si>
  <si>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</si>
  <si>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</si>
  <si>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</si>
  <si>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</si>
  <si>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</si>
  <si>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</si>
  <si>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</si>
  <si>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</si>
  <si>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</si>
  <si>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</si>
  <si>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</si>
  <si>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</si>
  <si>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</si>
  <si>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</si>
  <si>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</si>
  <si>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</si>
  <si>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</si>
  <si>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</si>
  <si>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</si>
  <si>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</si>
  <si>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</si>
  <si>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</si>
  <si>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</si>
  <si>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</si>
  <si>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</si>
  <si>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</si>
  <si>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</si>
  <si>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</si>
  <si>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</si>
  <si>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</si>
  <si>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</si>
  <si>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</si>
  <si>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</si>
  <si>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</si>
  <si>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</si>
  <si>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</si>
  <si>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</si>
  <si>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</si>
  <si>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</si>
  <si>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</si>
  <si>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</si>
  <si>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</si>
  <si>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</si>
  <si>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</si>
  <si>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</si>
  <si>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</si>
  <si>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</si>
  <si>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</si>
  <si>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</si>
  <si>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</si>
  <si>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</si>
  <si>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</si>
  <si>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</si>
  <si>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</si>
  <si>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</si>
  <si>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</si>
  <si>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</si>
  <si>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</si>
  <si>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</si>
  <si>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</si>
  <si>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</si>
  <si>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</si>
  <si>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</si>
  <si>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</si>
  <si>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</si>
  <si>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</si>
  <si>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</si>
  <si>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</si>
  <si>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</si>
  <si>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</si>
  <si>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</si>
  <si>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</si>
  <si>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</si>
  <si>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</si>
  <si>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</si>
  <si>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</si>
  <si>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</si>
  <si>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</si>
  <si>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</si>
  <si>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</si>
  <si>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</si>
  <si>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</si>
  <si>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</si>
  <si>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</si>
  <si>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</si>
  <si>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</si>
  <si>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</si>
  <si>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</si>
  <si>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</si>
  <si>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</si>
  <si>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</si>
  <si>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</si>
  <si>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</si>
  <si>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</si>
  <si>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</si>
  <si>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</si>
  <si>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</si>
  <si>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</si>
  <si>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</si>
  <si>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</si>
  <si>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</si>
  <si>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</si>
  <si>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</si>
  <si>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</si>
  <si>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</si>
  <si>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</si>
  <si>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</si>
  <si>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</si>
  <si>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</si>
  <si>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</si>
  <si>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</si>
  <si>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</si>
  <si>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</si>
  <si>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</si>
  <si>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</si>
  <si>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</si>
  <si>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</si>
  <si>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</si>
  <si>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</si>
  <si>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</si>
  <si>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</si>
  <si>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</si>
  <si>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</si>
  <si>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</si>
  <si>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</si>
  <si>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</si>
  <si>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</si>
  <si>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</si>
  <si>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</si>
  <si>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</si>
  <si>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</si>
  <si>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</si>
  <si>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</si>
  <si>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</si>
  <si>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</si>
  <si>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</si>
  <si>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</si>
  <si>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</si>
  <si>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</si>
  <si>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</si>
  <si>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</si>
  <si>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</si>
  <si>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</si>
  <si>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</si>
  <si>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</si>
  <si>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</si>
  <si>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</si>
  <si>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</si>
  <si>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</si>
  <si>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</si>
  <si>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</si>
  <si>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</si>
  <si>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</si>
  <si>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</si>
  <si>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</si>
  <si>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</si>
  <si>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</si>
  <si>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</si>
  <si>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</si>
  <si>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</si>
  <si>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</si>
  <si>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</si>
  <si>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</si>
  <si>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</si>
  <si>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</si>
  <si>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</si>
  <si>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</si>
  <si>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</si>
  <si>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</si>
  <si>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</si>
  <si>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</si>
  <si>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</si>
  <si>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</si>
  <si>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</si>
  <si>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</si>
  <si>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</si>
  <si>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</si>
  <si>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</si>
  <si>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</si>
  <si>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</si>
  <si>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</si>
  <si>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</si>
  <si>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</si>
  <si>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</si>
  <si>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</si>
  <si>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</si>
  <si>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</si>
  <si>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</si>
  <si>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</si>
  <si>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</si>
  <si>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</si>
  <si>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</si>
  <si>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</si>
  <si>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</si>
  <si>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</si>
  <si>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</si>
  <si>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</si>
  <si>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</si>
  <si>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</si>
  <si>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</si>
  <si>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</si>
  <si>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</si>
  <si>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</si>
  <si>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</si>
  <si>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</si>
  <si>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</si>
  <si>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</si>
  <si>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</si>
  <si>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</si>
  <si>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</si>
  <si>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</si>
  <si>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</si>
  <si>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</si>
  <si>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</si>
  <si>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</si>
  <si>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</si>
  <si>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</si>
  <si>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</si>
  <si>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</si>
  <si>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</si>
  <si>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</si>
  <si>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</si>
  <si>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</si>
  <si>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</si>
  <si>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</si>
  <si>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</si>
  <si>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</si>
  <si>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</si>
  <si>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</si>
  <si>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</si>
  <si>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</si>
  <si>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</si>
  <si>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</si>
  <si>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</si>
  <si>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</si>
  <si>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</si>
  <si>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</si>
  <si>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</si>
  <si>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</si>
  <si>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</si>
  <si>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</si>
  <si>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</si>
  <si>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</si>
  <si>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</si>
  <si>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</si>
  <si>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</si>
  <si>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</si>
  <si>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</si>
  <si>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</si>
  <si>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</si>
  <si>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</si>
  <si>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</si>
  <si>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</si>
  <si>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</si>
  <si>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</si>
  <si>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</si>
  <si>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</si>
  <si>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</si>
  <si>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</si>
  <si>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</si>
  <si>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</si>
  <si>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</si>
  <si>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</si>
  <si>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</si>
  <si>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</si>
  <si>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</si>
  <si>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</si>
  <si>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</si>
  <si>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</si>
  <si>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</si>
  <si>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</si>
  <si>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</si>
  <si>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</si>
  <si>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</si>
  <si>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</si>
  <si>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</si>
  <si>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</si>
  <si>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</si>
  <si>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</si>
  <si>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</si>
  <si>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</si>
  <si>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</si>
  <si>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</si>
  <si>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</si>
  <si>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</si>
  <si>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</si>
  <si>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</si>
  <si>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</si>
  <si>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</si>
  <si>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</si>
  <si>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</si>
  <si>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</si>
  <si>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</si>
  <si>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</si>
  <si>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</si>
  <si>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</si>
  <si>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</si>
  <si>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</si>
  <si>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</si>
  <si>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</si>
  <si>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</si>
  <si>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</si>
  <si>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</si>
  <si>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</si>
  <si>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</si>
  <si>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</si>
  <si>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</si>
  <si>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</si>
  <si>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</si>
  <si>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</si>
  <si>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</si>
  <si>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</si>
  <si>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</si>
  <si>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</si>
  <si>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</si>
  <si>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</si>
  <si>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</si>
  <si>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</si>
  <si>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</si>
  <si>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</si>
  <si>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</si>
  <si>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</si>
  <si>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</si>
  <si>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</si>
  <si>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</si>
  <si>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</si>
  <si>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</si>
  <si>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</si>
  <si>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</si>
  <si>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</si>
  <si>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</si>
  <si>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</si>
  <si>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</si>
  <si>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</si>
  <si>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</si>
  <si>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</si>
  <si>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</si>
  <si>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</si>
  <si>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</si>
  <si>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</si>
  <si>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</si>
  <si>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</si>
  <si>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</si>
  <si>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</si>
  <si>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</si>
  <si>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</si>
  <si>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</si>
  <si>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</si>
  <si>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</si>
  <si>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</si>
  <si>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</si>
  <si>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</si>
  <si>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</si>
  <si>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</si>
  <si>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</si>
  <si>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</si>
  <si>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</si>
  <si>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</si>
  <si>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</si>
  <si>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</si>
  <si>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</si>
  <si>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</si>
  <si>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</si>
  <si>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</si>
  <si>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</si>
  <si>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</si>
  <si>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</si>
  <si>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</si>
  <si>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</si>
  <si>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</si>
  <si>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</si>
  <si>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</si>
  <si>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</si>
  <si>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</si>
  <si>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</si>
  <si>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</si>
  <si>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</si>
  <si>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</si>
  <si>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</si>
  <si>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</si>
  <si>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</si>
  <si>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</si>
  <si>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</si>
  <si>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</si>
  <si>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</si>
  <si>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</si>
  <si>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</si>
  <si>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</si>
  <si>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</si>
  <si>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</si>
  <si>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</si>
  <si>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</si>
  <si>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</si>
  <si>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</si>
  <si>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</si>
  <si>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</si>
  <si>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</si>
  <si>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</si>
  <si>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</si>
  <si>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</si>
  <si>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</si>
  <si>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</si>
  <si>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</si>
  <si>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</si>
  <si>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</si>
  <si>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</si>
  <si>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</si>
  <si>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</si>
  <si>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</si>
  <si>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</si>
  <si>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</si>
  <si>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</si>
  <si>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</si>
  <si>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</si>
  <si>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</si>
  <si>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</si>
  <si>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</si>
  <si>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</si>
  <si>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</si>
  <si>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</si>
  <si>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</si>
  <si>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</si>
  <si>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</si>
  <si>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</si>
  <si>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</si>
  <si>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</si>
  <si>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</si>
  <si>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</si>
  <si>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</si>
  <si>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</si>
  <si>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</si>
  <si>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</si>
  <si>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</si>
  <si>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</si>
  <si>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</si>
  <si>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</si>
  <si>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</si>
  <si>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</si>
  <si>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</si>
  <si>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</si>
  <si>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</si>
  <si>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</si>
  <si>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</si>
  <si>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</si>
  <si>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</si>
  <si>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</si>
  <si>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</si>
  <si>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</si>
  <si>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</si>
  <si>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</si>
  <si>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</si>
  <si>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</si>
  <si>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</si>
  <si>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</si>
  <si>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</si>
  <si>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</si>
  <si>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</si>
  <si>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</si>
  <si>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</si>
  <si>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</si>
  <si>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</si>
  <si>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</si>
  <si>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</si>
  <si>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</si>
  <si>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</si>
  <si>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</si>
  <si>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</si>
  <si>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</si>
  <si>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</si>
  <si>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</si>
  <si>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</si>
  <si>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</si>
  <si>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</si>
  <si>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</si>
  <si>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</si>
  <si>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</si>
  <si>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</si>
  <si>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</si>
  <si>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</si>
  <si>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</si>
  <si>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</si>
  <si>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</si>
  <si>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</si>
  <si>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</si>
  <si>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</si>
  <si>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</si>
  <si>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</si>
  <si>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</si>
  <si>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</si>
  <si>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</si>
  <si>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</si>
  <si>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</si>
  <si>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</si>
  <si>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</si>
  <si>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</si>
  <si>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</si>
  <si>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</si>
  <si>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</si>
  <si>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</si>
  <si>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</si>
  <si>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</si>
  <si>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</si>
  <si>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</si>
  <si>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</si>
  <si>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</si>
  <si>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</si>
  <si>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</si>
  <si>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</si>
  <si>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</si>
  <si>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</si>
  <si>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</si>
  <si>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</si>
  <si>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</si>
  <si>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</si>
  <si>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</si>
  <si>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</si>
  <si>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</si>
  <si>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</si>
  <si>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</si>
  <si>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</si>
  <si>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</si>
  <si>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</si>
  <si>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</si>
  <si>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</si>
  <si>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</si>
  <si>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</si>
  <si>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</si>
  <si>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</si>
  <si>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</si>
  <si>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</si>
  <si>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</si>
  <si>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</si>
  <si>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</si>
  <si>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</si>
  <si>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</si>
  <si>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</si>
  <si>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</si>
  <si>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</si>
  <si>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</si>
  <si>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</si>
  <si>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</si>
  <si>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</si>
  <si>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</si>
  <si>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</si>
  <si>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</si>
  <si>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</si>
  <si>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</si>
  <si>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</si>
  <si>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</si>
  <si>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</si>
  <si>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</si>
  <si>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</si>
  <si>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</si>
  <si>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</si>
  <si>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</si>
  <si>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</si>
  <si>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</si>
  <si>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</si>
  <si>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</si>
  <si>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</si>
  <si>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</si>
  <si>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</si>
  <si>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</si>
  <si>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</si>
  <si>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</si>
  <si>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</si>
  <si>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</si>
  <si>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</si>
  <si>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</si>
  <si>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</si>
  <si>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</si>
  <si>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</si>
  <si>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</si>
  <si>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</si>
  <si>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</si>
  <si>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</si>
  <si>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</si>
  <si>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</si>
  <si>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</si>
  <si>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</si>
  <si>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</si>
  <si>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</si>
  <si>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</si>
  <si>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</si>
  <si>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</si>
  <si>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</si>
  <si>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</si>
  <si>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</si>
  <si>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</si>
  <si>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</si>
  <si>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</si>
  <si>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</si>
  <si>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</si>
  <si>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</si>
  <si>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</si>
  <si>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</si>
  <si>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</si>
  <si>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</si>
  <si>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</si>
  <si>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</si>
  <si>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</si>
  <si>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</si>
  <si>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</si>
  <si>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</si>
  <si>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</si>
  <si>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</si>
  <si>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</si>
  <si>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</si>
  <si>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</si>
  <si>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</si>
  <si>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</si>
  <si>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</si>
  <si>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</si>
  <si>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</si>
  <si>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</si>
  <si>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</si>
  <si>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</si>
  <si>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</si>
  <si>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</si>
  <si>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</si>
  <si>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</si>
  <si>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</si>
  <si>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</si>
  <si>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</si>
  <si>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</si>
  <si>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</si>
  <si>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</si>
  <si>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</si>
  <si>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</si>
  <si>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</si>
  <si>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</si>
  <si>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</si>
  <si>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</si>
  <si>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</si>
  <si>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</si>
  <si>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</si>
  <si>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</si>
  <si>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</si>
  <si>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</si>
  <si>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</si>
  <si>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</si>
  <si>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</si>
  <si>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</si>
  <si>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</si>
  <si>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</si>
  <si>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</si>
  <si>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</si>
  <si>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</si>
  <si>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</si>
  <si>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</si>
  <si>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</si>
  <si>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</si>
  <si>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</si>
  <si>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</si>
  <si>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</si>
  <si>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</si>
  <si>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</si>
  <si>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</si>
  <si>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</si>
  <si>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</si>
  <si>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</si>
  <si>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</si>
  <si>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</si>
  <si>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</si>
  <si>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</si>
  <si>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</si>
  <si>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</si>
  <si>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</si>
  <si>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</si>
  <si>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</si>
  <si>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</si>
  <si>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</si>
  <si>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</si>
  <si>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</si>
  <si>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</si>
  <si>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</si>
  <si>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</si>
  <si>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</si>
  <si>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</si>
  <si>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</si>
  <si>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</si>
  <si>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</si>
  <si>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</si>
  <si>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</si>
  <si>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</si>
  <si>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</si>
  <si>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</si>
  <si>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</si>
  <si>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</si>
  <si>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</si>
  <si>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</si>
  <si>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</si>
  <si>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</si>
  <si>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</si>
  <si>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</si>
  <si>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</si>
  <si>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</si>
  <si>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</si>
  <si>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</si>
  <si>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</si>
  <si>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</si>
  <si>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</si>
  <si>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</si>
  <si>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</si>
  <si>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</si>
  <si>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</si>
  <si>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</si>
  <si>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</si>
  <si>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</si>
  <si>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</si>
  <si>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</si>
  <si>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</si>
  <si>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</si>
  <si>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</si>
  <si>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</si>
  <si>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</si>
  <si>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</si>
  <si>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</si>
  <si>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</si>
  <si>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</si>
  <si>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</si>
  <si>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</si>
  <si>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</si>
  <si>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</si>
  <si>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</si>
  <si>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</si>
  <si>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</si>
  <si>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</si>
  <si>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</si>
  <si>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</si>
  <si>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</si>
  <si>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</si>
  <si>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</si>
  <si>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</si>
  <si>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</si>
  <si>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</si>
  <si>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</si>
  <si>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</si>
  <si>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</si>
  <si>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</si>
  <si>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</si>
  <si>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</si>
  <si>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</si>
  <si>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</si>
  <si>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</si>
  <si>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</si>
  <si>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</si>
  <si>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</si>
  <si>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</si>
  <si>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</si>
  <si>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</si>
  <si>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</si>
  <si>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</si>
  <si>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</si>
  <si>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</si>
  <si>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</si>
  <si>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</si>
  <si>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</si>
  <si>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</si>
  <si>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</si>
  <si>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</si>
  <si>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</si>
  <si>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</si>
  <si>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</si>
  <si>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</si>
  <si>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</si>
  <si>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</si>
  <si>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</si>
  <si>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</si>
  <si>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</si>
  <si>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</si>
  <si>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</si>
  <si>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</si>
  <si>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</si>
  <si>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</si>
  <si>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</si>
  <si>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</si>
  <si>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</si>
  <si>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</si>
  <si>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</si>
  <si>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</si>
  <si>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</si>
  <si>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</si>
  <si>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</si>
  <si>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</si>
  <si>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</si>
  <si>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</si>
  <si>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</si>
  <si>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</si>
  <si>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</si>
  <si>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</si>
  <si>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</si>
  <si>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</si>
  <si>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</si>
  <si>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</si>
  <si>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</si>
  <si>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</si>
  <si>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</si>
  <si>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</si>
  <si>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</si>
  <si>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</si>
  <si>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</si>
  <si>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</si>
  <si>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</si>
  <si>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</si>
  <si>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</si>
  <si>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</si>
  <si>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</si>
  <si>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</si>
  <si>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</si>
  <si>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</si>
  <si>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</si>
  <si>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</si>
  <si>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</si>
  <si>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</si>
  <si>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</si>
  <si>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</si>
  <si>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</si>
  <si>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</si>
  <si>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</si>
  <si>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</si>
  <si>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</si>
  <si>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</si>
  <si>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</si>
  <si>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</si>
  <si>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</si>
  <si>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</si>
  <si>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</si>
  <si>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</si>
  <si>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</si>
  <si>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</si>
  <si>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</si>
  <si>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</si>
  <si>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</si>
  <si>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</si>
  <si>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</si>
  <si>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</si>
  <si>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</si>
  <si>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</si>
  <si>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</si>
  <si>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</si>
  <si>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</si>
  <si>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</si>
  <si>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</si>
  <si>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</si>
  <si>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</si>
  <si>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</si>
  <si>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</si>
  <si>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</si>
  <si>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</si>
  <si>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</si>
  <si>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</si>
  <si>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</si>
  <si>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</si>
  <si>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</si>
  <si>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</si>
  <si>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</si>
  <si>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</si>
  <si>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</si>
  <si>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</si>
  <si>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</si>
  <si>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</si>
  <si>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</si>
  <si>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</si>
  <si>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</si>
  <si>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</si>
  <si>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</si>
  <si>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</si>
  <si>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</si>
  <si>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</si>
  <si>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</si>
  <si>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</si>
  <si>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</si>
  <si>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</si>
  <si>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</si>
  <si>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</si>
  <si>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</si>
  <si>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</si>
  <si>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</si>
  <si>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</si>
  <si>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</si>
  <si>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</si>
  <si>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</si>
  <si>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</si>
  <si>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</si>
  <si>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</si>
  <si>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</si>
  <si>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</si>
  <si>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</si>
  <si>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</si>
  <si>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</si>
  <si>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</si>
  <si>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</si>
  <si>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</si>
  <si>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</si>
  <si>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</si>
  <si>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</si>
  <si>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</si>
  <si>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</si>
  <si>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</si>
  <si>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</si>
  <si>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</si>
  <si>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</si>
  <si>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</si>
  <si>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</si>
  <si>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</si>
  <si>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</si>
  <si>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</si>
  <si>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</si>
  <si>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</si>
  <si>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</si>
  <si>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</si>
  <si>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</si>
  <si>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</si>
  <si>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</si>
  <si>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</si>
  <si>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</si>
  <si>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</si>
  <si>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</si>
  <si>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</si>
  <si>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</si>
  <si>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</si>
  <si>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</si>
  <si>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</si>
  <si>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</si>
  <si>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</si>
  <si>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</si>
  <si>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</si>
  <si>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</si>
  <si>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</si>
  <si>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</si>
  <si>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</si>
  <si>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</si>
  <si>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</si>
  <si>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</si>
  <si>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</si>
  <si>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</si>
  <si>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</si>
  <si>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</si>
  <si>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</si>
  <si>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</si>
  <si>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</si>
  <si>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</si>
  <si>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</si>
  <si>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</si>
  <si>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</si>
  <si>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</si>
  <si>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</si>
  <si>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</si>
  <si>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</si>
  <si>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</si>
  <si>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</si>
  <si>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</si>
  <si>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</si>
  <si>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</si>
  <si>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</si>
  <si>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</si>
  <si>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</si>
  <si>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</si>
  <si>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</si>
  <si>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</si>
  <si>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</si>
  <si>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</si>
  <si>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</si>
  <si>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</si>
  <si>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</si>
  <si>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</si>
  <si>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</si>
  <si>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</si>
  <si>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</si>
  <si>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</si>
  <si>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</si>
  <si>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</si>
  <si>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</si>
  <si>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</si>
  <si>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</si>
  <si>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</si>
  <si>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</si>
  <si>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</si>
  <si>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</si>
  <si>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</si>
  <si>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</si>
  <si>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</si>
  <si>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</si>
  <si>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</si>
  <si>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</si>
  <si>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</si>
  <si>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</si>
  <si>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</si>
  <si>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</si>
  <si>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</si>
  <si>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</si>
  <si>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</si>
  <si>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</si>
  <si>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</si>
  <si>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</si>
  <si>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</si>
  <si>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</si>
  <si>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</si>
  <si>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</si>
  <si>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</si>
  <si>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</si>
  <si>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</si>
  <si>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</si>
  <si>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</si>
  <si>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</si>
  <si>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</si>
  <si>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</si>
  <si>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</si>
  <si>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</si>
  <si>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</si>
  <si>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</si>
  <si>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</si>
  <si>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</si>
  <si>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</si>
  <si>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</si>
  <si>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</si>
  <si>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</si>
  <si>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</si>
  <si>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</si>
  <si>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</si>
  <si>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</si>
  <si>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</si>
  <si>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</si>
  <si>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</si>
  <si>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</si>
  <si>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</si>
  <si>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</si>
  <si>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</si>
  <si>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</si>
  <si>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</si>
  <si>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</si>
  <si>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</si>
  <si>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</si>
  <si>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</si>
  <si>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</si>
  <si>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</si>
  <si>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</si>
  <si>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</si>
  <si>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</si>
  <si>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</si>
  <si>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</si>
  <si>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</si>
  <si>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</si>
  <si>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</si>
  <si>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</si>
  <si>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</si>
  <si>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</si>
  <si>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</si>
  <si>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</si>
  <si>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</si>
  <si>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</si>
  <si>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</si>
  <si>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</si>
  <si>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</si>
  <si>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</si>
  <si>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</si>
  <si>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</si>
  <si>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</si>
  <si>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</si>
  <si>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</si>
  <si>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</si>
  <si>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</si>
  <si>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</si>
  <si>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</si>
  <si>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</si>
  <si>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</si>
  <si>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</si>
  <si>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</si>
  <si>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</si>
  <si>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</si>
  <si>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</si>
  <si>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</si>
  <si>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</si>
  <si>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</si>
  <si>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</si>
  <si>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</si>
  <si>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</si>
  <si>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</si>
  <si>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</si>
  <si>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</si>
  <si>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</si>
  <si>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</si>
  <si>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</si>
  <si>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</si>
  <si>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</si>
  <si>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</si>
  <si>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</si>
  <si>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</si>
  <si>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</si>
  <si>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</si>
  <si>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</si>
  <si>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</si>
  <si>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</si>
  <si>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</si>
  <si>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</si>
  <si>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</si>
  <si>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</si>
  <si>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</si>
  <si>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</si>
  <si>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</si>
  <si>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</si>
  <si>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</si>
  <si>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</si>
  <si>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</si>
  <si>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</si>
  <si>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</si>
  <si>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</si>
  <si>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</si>
  <si>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</si>
  <si>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</si>
  <si>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</si>
  <si>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</si>
  <si>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</si>
  <si>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</si>
  <si>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</si>
  <si>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</si>
  <si>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</si>
  <si>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</si>
  <si>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</si>
  <si>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</si>
  <si>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</si>
  <si>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</si>
  <si>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</si>
  <si>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</si>
  <si>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</si>
  <si>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</si>
  <si>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</si>
  <si>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</si>
  <si>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</si>
  <si>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</si>
  <si>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</si>
  <si>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</si>
  <si>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</si>
  <si>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</si>
  <si>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</si>
  <si>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</si>
  <si>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</si>
  <si>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</si>
  <si>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</si>
  <si>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</si>
  <si>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</si>
  <si>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</si>
  <si>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</si>
  <si>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</si>
  <si>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</si>
  <si>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</si>
  <si>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</si>
  <si>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</si>
  <si>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</si>
  <si>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</si>
  <si>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</si>
  <si>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</si>
  <si>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</si>
  <si>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</si>
  <si>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</si>
  <si>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</si>
  <si>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</si>
  <si>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</si>
  <si>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</si>
  <si>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</si>
  <si>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</si>
  <si>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</si>
  <si>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</si>
  <si>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</si>
  <si>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</si>
  <si>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</si>
  <si>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</si>
  <si>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</si>
  <si>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</si>
  <si>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</si>
  <si>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</si>
  <si>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</si>
  <si>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</si>
  <si>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</si>
  <si>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</si>
  <si>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</si>
  <si>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</si>
  <si>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</si>
  <si>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</si>
  <si>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</si>
  <si>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</si>
  <si>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</si>
  <si>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</si>
  <si>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</si>
  <si>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</si>
  <si>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</si>
  <si>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</si>
  <si>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</si>
  <si>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</si>
  <si>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</si>
  <si>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</si>
  <si>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</si>
  <si>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</si>
  <si>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</si>
  <si>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</si>
  <si>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</si>
  <si>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</si>
  <si>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</si>
  <si>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</si>
  <si>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</si>
  <si>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</si>
  <si>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</si>
  <si>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</si>
  <si>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</si>
  <si>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</si>
  <si>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</si>
  <si>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</si>
  <si>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</si>
  <si>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</si>
  <si>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</si>
  <si>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</si>
  <si>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</si>
  <si>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</si>
  <si>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</si>
  <si>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</si>
  <si>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</si>
  <si>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</si>
  <si>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</si>
  <si>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</si>
  <si>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</si>
  <si>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</si>
  <si>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</si>
  <si>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</si>
  <si>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</si>
  <si>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</si>
  <si>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</si>
  <si>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</si>
  <si>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</si>
  <si>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</si>
  <si>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</si>
  <si>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</si>
  <si>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</si>
  <si>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</si>
  <si>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</si>
  <si>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</si>
  <si>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</si>
  <si>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</si>
  <si>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</si>
  <si>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</si>
  <si>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</si>
  <si>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</si>
  <si>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</si>
  <si>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</si>
  <si>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</si>
  <si>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</si>
  <si>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</si>
  <si>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</si>
  <si>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</si>
  <si>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</si>
  <si>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</si>
  <si>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</si>
  <si>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</si>
  <si>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</si>
  <si>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</si>
  <si>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</si>
  <si>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</si>
  <si>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</si>
  <si>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</si>
  <si>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</si>
  <si>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</si>
  <si>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</si>
  <si>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</si>
  <si>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</si>
  <si>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</si>
  <si>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</si>
  <si>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</si>
  <si>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</si>
  <si>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</si>
  <si>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</si>
  <si>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</si>
  <si>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</si>
  <si>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</si>
  <si>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</si>
  <si>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</si>
  <si>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</si>
  <si>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</si>
  <si>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</si>
  <si>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</si>
  <si>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</si>
  <si>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</si>
  <si>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</si>
  <si>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</si>
  <si>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</si>
  <si>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</si>
  <si>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</si>
  <si>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</si>
  <si>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</si>
  <si>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</si>
  <si>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</si>
  <si>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</si>
  <si>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</si>
  <si>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</si>
  <si>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</si>
  <si>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</si>
  <si>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</si>
  <si>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</si>
  <si>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</si>
  <si>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</si>
  <si>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</si>
  <si>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</si>
  <si>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</si>
  <si>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</si>
  <si>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</si>
  <si>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</si>
  <si>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</si>
  <si>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</si>
  <si>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</si>
  <si>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</si>
  <si>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</si>
  <si>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</si>
  <si>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</si>
  <si>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</si>
  <si>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</si>
  <si>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</si>
  <si>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</si>
  <si>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</si>
  <si>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</si>
  <si>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</si>
  <si>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</si>
  <si>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</si>
  <si>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</si>
  <si>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</si>
  <si>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</si>
  <si>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</si>
  <si>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</si>
  <si>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</si>
  <si>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</si>
  <si>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</si>
  <si>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</si>
  <si>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</si>
  <si>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</si>
  <si>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</si>
  <si>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</si>
  <si>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</si>
  <si>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</si>
  <si>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</si>
  <si>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</si>
  <si>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</si>
  <si>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</si>
  <si>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</si>
  <si>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</si>
  <si>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</si>
  <si>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</si>
  <si>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</si>
  <si>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</si>
  <si>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</si>
  <si>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</si>
  <si>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</si>
  <si>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</si>
  <si>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</si>
  <si>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</si>
  <si>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</si>
  <si>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</si>
  <si>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</si>
  <si>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</si>
  <si>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</si>
  <si>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</si>
  <si>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</si>
  <si>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</si>
  <si>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</si>
  <si>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</si>
  <si>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</si>
  <si>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</si>
  <si>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</si>
  <si>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</si>
  <si>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</si>
  <si>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</si>
  <si>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</si>
  <si>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</si>
  <si>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</si>
  <si>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</si>
  <si>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</si>
  <si>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</si>
  <si>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</si>
  <si>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</si>
  <si>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</si>
  <si>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</si>
  <si>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</si>
  <si>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</si>
  <si>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</si>
  <si>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</si>
  <si>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</si>
  <si>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</si>
  <si>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</si>
  <si>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</si>
  <si>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</si>
  <si>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</si>
  <si>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</si>
  <si>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</si>
  <si>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</si>
  <si>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</si>
  <si>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</si>
  <si>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</si>
  <si>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</si>
  <si>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</si>
  <si>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</si>
  <si>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</si>
  <si>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</si>
  <si>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</si>
  <si>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</si>
  <si>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</si>
  <si>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</si>
  <si>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</si>
  <si>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</si>
  <si>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</si>
  <si>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</si>
  <si>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</si>
  <si>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</si>
  <si>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</si>
  <si>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</si>
  <si>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</si>
  <si>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</si>
  <si>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</si>
  <si>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</si>
  <si>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</si>
  <si>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</si>
  <si>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</si>
  <si>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</si>
  <si>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</si>
  <si>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</si>
  <si>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</si>
  <si>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</si>
  <si>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</si>
  <si>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</si>
  <si>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</si>
  <si>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</si>
  <si>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</si>
  <si>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</si>
  <si>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</si>
  <si>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</si>
  <si>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</si>
  <si>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</si>
  <si>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</si>
  <si>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</si>
  <si>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</si>
  <si>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</si>
  <si>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</si>
  <si>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</si>
  <si>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</si>
  <si>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</si>
  <si>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</si>
  <si>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</si>
  <si>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</si>
  <si>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</si>
  <si>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</si>
  <si>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</si>
  <si>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</si>
  <si>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</si>
  <si>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</si>
  <si>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</si>
  <si>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</si>
  <si>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</si>
  <si>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</si>
  <si>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</si>
  <si>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</si>
  <si>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</si>
  <si>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</si>
  <si>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</si>
  <si>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</si>
  <si>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</si>
  <si>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</si>
  <si>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</si>
  <si>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</si>
  <si>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</si>
  <si>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</si>
  <si>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</si>
  <si>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</si>
  <si>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</si>
  <si>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</si>
  <si>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</si>
  <si>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</si>
  <si>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</si>
  <si>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</si>
  <si>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</si>
  <si>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</si>
  <si>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</si>
  <si>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</si>
  <si>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</si>
  <si>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</si>
  <si>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</si>
  <si>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</si>
  <si>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</si>
  <si>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</si>
  <si>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</si>
  <si>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</si>
  <si>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</si>
  <si>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</si>
  <si>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</si>
  <si>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</si>
  <si>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</si>
  <si>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</si>
  <si>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</si>
  <si>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</si>
  <si>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</si>
  <si>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</si>
  <si>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</si>
  <si>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</si>
  <si>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</si>
  <si>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</si>
  <si>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</si>
  <si>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</si>
  <si>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</si>
  <si>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</si>
  <si>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</si>
  <si>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</si>
  <si>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</si>
  <si>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</si>
  <si>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</si>
  <si>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</si>
  <si>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</si>
  <si>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</si>
  <si>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</si>
  <si>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</si>
  <si>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</si>
  <si>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</si>
  <si>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</si>
  <si>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</si>
  <si>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</si>
  <si>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</si>
  <si>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</si>
  <si>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</si>
  <si>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</si>
  <si>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</si>
  <si>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</si>
  <si>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</si>
  <si>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</si>
  <si>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</si>
  <si>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</si>
  <si>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</si>
  <si>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</si>
  <si>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</si>
  <si>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</si>
  <si>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</si>
  <si>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</si>
  <si>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</si>
  <si>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</si>
  <si>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</si>
  <si>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</si>
  <si>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</si>
  <si>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</si>
  <si>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</si>
  <si>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</si>
  <si>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</si>
  <si>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</si>
  <si>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</si>
  <si>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</si>
  <si>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</si>
  <si>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</si>
  <si>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</si>
  <si>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</si>
  <si>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</si>
  <si>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</si>
  <si>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</si>
  <si>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</si>
  <si>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</si>
  <si>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</si>
  <si>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</si>
  <si>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</si>
  <si>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</si>
  <si>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</si>
  <si>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</si>
  <si>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</si>
  <si>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</si>
  <si>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</si>
  <si>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</si>
  <si>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</si>
  <si>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</si>
  <si>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</si>
  <si>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</si>
  <si>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</si>
  <si>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</si>
  <si>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</si>
  <si>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</si>
  <si>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</si>
  <si>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</si>
  <si>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</si>
  <si>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</si>
  <si>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</si>
  <si>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</si>
  <si>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</si>
  <si>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</si>
  <si>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</si>
  <si>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</si>
  <si>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</si>
  <si>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</si>
  <si>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</si>
  <si>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</si>
  <si>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</si>
  <si>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</si>
  <si>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</si>
  <si>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</si>
  <si>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</si>
  <si>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</si>
  <si>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</si>
  <si>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</si>
  <si>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</si>
  <si>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</si>
  <si>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</si>
  <si>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</si>
  <si>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</si>
  <si>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</si>
  <si>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</si>
  <si>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</si>
  <si>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</si>
  <si>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</si>
  <si>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</si>
  <si>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</si>
  <si>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</si>
  <si>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</si>
  <si>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</si>
  <si>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</si>
  <si>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</si>
  <si>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</si>
  <si>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</si>
  <si>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</si>
  <si>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</si>
  <si>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</si>
  <si>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</si>
  <si>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</si>
  <si>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</si>
  <si>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</si>
  <si>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</si>
  <si>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</si>
  <si>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</si>
  <si>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</si>
  <si>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</si>
  <si>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</si>
  <si>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</si>
  <si>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</si>
  <si>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</si>
  <si>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</si>
  <si>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</si>
  <si>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</si>
  <si>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</si>
  <si>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</si>
  <si>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</si>
  <si>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</si>
  <si>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</si>
  <si>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</si>
  <si>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</si>
  <si>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</si>
  <si>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</si>
  <si>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</si>
  <si>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</si>
  <si>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</si>
  <si>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</si>
  <si>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</si>
  <si>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</si>
  <si>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</si>
  <si>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</si>
  <si>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</si>
  <si>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</si>
  <si>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</si>
  <si>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</si>
  <si>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</si>
  <si>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</si>
  <si>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</si>
  <si>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</si>
  <si>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</si>
  <si>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</si>
  <si>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</si>
  <si>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</si>
  <si>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</si>
  <si>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</si>
  <si>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</si>
  <si>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</si>
  <si>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</si>
  <si>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</si>
  <si>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</si>
  <si>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</si>
  <si>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</si>
  <si>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</si>
  <si>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</si>
  <si>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</si>
  <si>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</si>
  <si>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</si>
  <si>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</si>
  <si>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</si>
  <si>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</si>
  <si>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</si>
  <si>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</si>
  <si>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</si>
  <si>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</si>
  <si>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</si>
  <si>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</si>
  <si>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</si>
  <si>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</si>
  <si>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</si>
  <si>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</si>
  <si>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</si>
  <si>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</si>
  <si>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</si>
  <si>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</si>
  <si>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</si>
  <si>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</si>
  <si>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</si>
  <si>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</si>
  <si>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</si>
  <si>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</si>
  <si>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</si>
  <si>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</si>
  <si>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</si>
  <si>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</si>
  <si>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</si>
  <si>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</si>
  <si>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</si>
  <si>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</si>
  <si>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</si>
  <si>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</si>
  <si>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</si>
  <si>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</si>
  <si>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</si>
  <si>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</si>
  <si>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</si>
  <si>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</si>
  <si>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</si>
  <si>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</si>
  <si>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</si>
  <si>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</si>
  <si>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</si>
  <si>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</si>
  <si>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</si>
  <si>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</si>
  <si>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</si>
  <si>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</si>
  <si>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</si>
  <si>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</si>
  <si>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</si>
  <si>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</si>
  <si>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</si>
  <si>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</si>
  <si>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</si>
  <si>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</si>
  <si>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</si>
  <si>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</si>
  <si>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</si>
  <si>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</si>
  <si>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</si>
  <si>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</si>
  <si>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</si>
  <si>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</si>
  <si>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</si>
  <si>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</si>
  <si>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</si>
  <si>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</si>
  <si>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</si>
  <si>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</si>
  <si>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</si>
  <si>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</si>
  <si>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</si>
  <si>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</si>
  <si>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</si>
  <si>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</si>
  <si>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</si>
  <si>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</si>
  <si>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</si>
  <si>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</si>
  <si>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</si>
  <si>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</si>
  <si>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</si>
  <si>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</si>
  <si>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</si>
  <si>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</si>
  <si>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</si>
  <si>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</si>
  <si>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</si>
  <si>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</si>
  <si>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</si>
  <si>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</si>
  <si>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</si>
  <si>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</si>
  <si>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</si>
  <si>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</si>
  <si>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</si>
  <si>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</si>
  <si>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</si>
  <si>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</si>
  <si>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</si>
  <si>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</si>
  <si>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</si>
  <si>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</si>
  <si>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</si>
  <si>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</si>
  <si>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</si>
  <si>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</si>
  <si>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</si>
  <si>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</si>
  <si>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</si>
  <si>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</si>
  <si>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</si>
  <si>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</si>
  <si>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</si>
  <si>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</si>
  <si>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</si>
  <si>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</si>
  <si>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</si>
  <si>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</si>
  <si>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</si>
  <si>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</si>
  <si>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</si>
  <si>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</si>
  <si>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</si>
  <si>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</si>
  <si>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</si>
  <si>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</si>
  <si>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</si>
  <si>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</si>
  <si>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</si>
  <si>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</si>
  <si>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</si>
  <si>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</si>
  <si>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</si>
  <si>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</si>
  <si>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</si>
  <si>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</si>
  <si>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</si>
  <si>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</si>
  <si>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</si>
  <si>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</si>
  <si>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</si>
  <si>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</si>
  <si>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</si>
  <si>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</si>
  <si>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</si>
  <si>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</si>
  <si>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</si>
  <si>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</si>
  <si>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</si>
  <si>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</si>
  <si>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</si>
  <si>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</si>
  <si>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</si>
  <si>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</si>
  <si>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</si>
  <si>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</si>
  <si>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</si>
  <si>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</si>
  <si>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</si>
  <si>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</si>
  <si>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</si>
  <si>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</si>
  <si>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</si>
  <si>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</si>
  <si>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</si>
  <si>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</si>
  <si>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</si>
  <si>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</si>
  <si>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</si>
  <si>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</si>
  <si>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</si>
  <si>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</si>
  <si>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</si>
  <si>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</si>
  <si>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</si>
  <si>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</si>
  <si>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</si>
  <si>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</si>
  <si>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</si>
  <si>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</si>
  <si>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</si>
  <si>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</si>
  <si>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</si>
  <si>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</si>
  <si>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</si>
  <si>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</si>
  <si>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</si>
  <si>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</si>
  <si>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</si>
  <si>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</si>
  <si>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</si>
  <si>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</si>
  <si>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</si>
  <si>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</si>
  <si>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</si>
  <si>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</si>
  <si>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</si>
  <si>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</si>
  <si>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</si>
  <si>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</si>
  <si>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</si>
  <si>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</si>
  <si>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</si>
  <si>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</si>
  <si>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</si>
  <si>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</si>
  <si>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</si>
  <si>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</si>
  <si>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</si>
  <si>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</si>
  <si>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</si>
  <si>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</si>
  <si>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</si>
  <si>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</si>
  <si>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</si>
  <si>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</si>
  <si>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</si>
  <si>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</si>
  <si>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</si>
  <si>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</si>
  <si>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</si>
  <si>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</si>
  <si>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</si>
  <si>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</si>
  <si>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</si>
  <si>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</si>
  <si>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</si>
  <si>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</si>
  <si>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</si>
  <si>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</si>
  <si>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</si>
  <si>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</si>
  <si>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</si>
  <si>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</si>
  <si>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</si>
  <si>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</si>
  <si>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</si>
  <si>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</si>
  <si>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</si>
  <si>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</si>
  <si>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</si>
  <si>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</si>
  <si>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</si>
  <si>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</si>
  <si>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</si>
  <si>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</si>
  <si>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</si>
  <si>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</si>
  <si>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</si>
  <si>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</si>
  <si>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</si>
  <si>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</si>
  <si>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</si>
  <si>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</si>
  <si>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</si>
  <si>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</si>
  <si>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</si>
  <si>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</si>
  <si>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</si>
  <si>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</si>
  <si>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</si>
  <si>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</si>
  <si>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</si>
  <si>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</si>
  <si>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</si>
  <si>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</si>
  <si>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</si>
  <si>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</si>
  <si>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</si>
  <si>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</si>
  <si>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</si>
  <si>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</si>
  <si>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</si>
  <si>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</si>
  <si>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</si>
  <si>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</si>
  <si>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</si>
  <si>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</si>
  <si>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</si>
  <si>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</si>
  <si>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</si>
  <si>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</si>
  <si>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</si>
  <si>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</si>
  <si>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</si>
  <si>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</si>
  <si>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</si>
  <si>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</si>
  <si>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</si>
  <si>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</si>
  <si>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</si>
  <si>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</si>
  <si>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</si>
  <si>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</si>
  <si>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</si>
  <si>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</si>
  <si>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</si>
  <si>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</si>
  <si>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</si>
  <si>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</si>
  <si>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</si>
  <si>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</si>
  <si>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</si>
  <si>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</si>
  <si>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</si>
  <si>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</si>
  <si>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</si>
  <si>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</si>
  <si>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</si>
  <si>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</si>
  <si>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</si>
  <si>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</si>
  <si>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</si>
  <si>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</si>
  <si>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</si>
  <si>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</si>
  <si>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</si>
  <si>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</si>
  <si>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</si>
  <si>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</si>
  <si>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</si>
  <si>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</si>
  <si>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</si>
  <si>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</si>
  <si>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</si>
  <si>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</si>
  <si>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</si>
  <si>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</si>
  <si>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</si>
  <si>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</si>
  <si>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</si>
  <si>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</si>
  <si>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</si>
  <si>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</si>
  <si>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</si>
  <si>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</si>
  <si>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</si>
  <si>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</si>
  <si>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</si>
  <si>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</si>
  <si>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</si>
  <si>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</si>
  <si>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</si>
  <si>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</si>
  <si>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</si>
  <si>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</si>
  <si>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</si>
  <si>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</si>
  <si>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</si>
  <si>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</si>
  <si>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</si>
  <si>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</si>
  <si>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</si>
  <si>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</si>
  <si>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</si>
  <si>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</si>
  <si>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</si>
  <si>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</si>
  <si>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</si>
  <si>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</si>
  <si>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</si>
  <si>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</si>
  <si>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</si>
  <si>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</si>
  <si>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</si>
  <si>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</si>
  <si>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</si>
  <si>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</si>
  <si>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</si>
  <si>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</si>
  <si>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</si>
  <si>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</si>
  <si>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</si>
  <si>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</si>
  <si>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</si>
  <si>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</si>
  <si>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</si>
  <si>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</si>
  <si>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</si>
  <si>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</si>
  <si>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</si>
  <si>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</si>
  <si>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</si>
  <si>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</si>
  <si>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</si>
  <si>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</si>
  <si>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</si>
  <si>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</si>
  <si>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</si>
  <si>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</si>
  <si>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</si>
  <si>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</si>
  <si>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</si>
  <si>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</si>
  <si>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</si>
  <si>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</si>
  <si>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</si>
  <si>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</si>
  <si>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</si>
  <si>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</si>
  <si>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</si>
  <si>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</si>
  <si>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</si>
  <si>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</si>
  <si>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</si>
  <si>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</si>
  <si>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</si>
  <si>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</si>
  <si>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</si>
  <si>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</si>
  <si>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</si>
  <si>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</si>
  <si>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</si>
  <si>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</si>
  <si>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</si>
  <si>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</si>
  <si>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</si>
  <si>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</si>
  <si>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</si>
  <si>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</si>
  <si>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</si>
  <si>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</si>
  <si>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</si>
  <si>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</si>
  <si>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</si>
  <si>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</si>
  <si>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</si>
  <si>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</si>
  <si>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</si>
  <si>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</si>
  <si>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</si>
  <si>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</si>
  <si>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</si>
  <si>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</si>
  <si>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</si>
  <si>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</si>
  <si>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</si>
  <si>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</si>
  <si>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</si>
  <si>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</si>
  <si>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</si>
  <si>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</si>
  <si>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</si>
  <si>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</si>
  <si>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</si>
  <si>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</si>
  <si>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</si>
  <si>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</si>
  <si>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</si>
  <si>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</si>
  <si>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</si>
  <si>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</si>
  <si>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</si>
  <si>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</si>
  <si>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</si>
  <si>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</si>
  <si>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</si>
  <si>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</si>
  <si>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</si>
  <si>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</si>
  <si>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</si>
  <si>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</si>
  <si>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</si>
  <si>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</si>
  <si>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</si>
  <si>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</si>
  <si>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</si>
  <si>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</si>
  <si>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</si>
  <si>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</si>
  <si>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</si>
  <si>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</si>
  <si>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</si>
  <si>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</si>
  <si>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</si>
  <si>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</si>
  <si>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</si>
  <si>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</si>
  <si>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</si>
  <si>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</si>
  <si>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</si>
  <si>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</si>
  <si>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</si>
  <si>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</si>
  <si>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</si>
  <si>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</si>
  <si>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</si>
  <si>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</si>
  <si>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</si>
  <si>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</si>
  <si>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</si>
  <si>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</si>
  <si>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</si>
  <si>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</si>
  <si>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</si>
  <si>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</si>
  <si>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</si>
  <si>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</si>
  <si>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</si>
  <si>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</si>
  <si>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</si>
  <si>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</si>
  <si>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</si>
  <si>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</si>
  <si>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</si>
  <si>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</si>
  <si>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</si>
  <si>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</si>
  <si>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</si>
  <si>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</si>
  <si>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</si>
  <si>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</si>
  <si>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</si>
  <si>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</si>
  <si>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</si>
  <si>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</si>
  <si>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</si>
  <si>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</si>
  <si>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</si>
  <si>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</si>
  <si>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</si>
  <si>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</si>
  <si>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</si>
  <si>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</si>
  <si>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</si>
  <si>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</si>
  <si>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</si>
  <si>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</si>
  <si>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</si>
  <si>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</si>
  <si>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</si>
  <si>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</si>
  <si>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</si>
  <si>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</si>
  <si>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</si>
  <si>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</si>
  <si>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</si>
  <si>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</si>
  <si>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</si>
  <si>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</si>
  <si>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</si>
  <si>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</si>
  <si>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</si>
  <si>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</si>
  <si>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</si>
  <si>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</si>
  <si>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</si>
  <si>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</si>
  <si>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</si>
  <si>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</si>
  <si>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</si>
  <si>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</si>
  <si>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</si>
  <si>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</si>
  <si>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</si>
  <si>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</si>
  <si>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</si>
  <si>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</si>
  <si>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</si>
  <si>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</si>
  <si>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</si>
  <si>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</si>
  <si>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</si>
  <si>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</si>
  <si>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</si>
  <si>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</si>
  <si>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</si>
  <si>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</si>
  <si>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</si>
  <si>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</si>
  <si>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</si>
  <si>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</si>
  <si>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</si>
  <si>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</si>
  <si>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</si>
  <si>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</si>
  <si>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</si>
  <si>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</si>
  <si>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</si>
  <si>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</si>
  <si>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</si>
  <si>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</si>
  <si>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</si>
  <si>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</si>
  <si>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</si>
  <si>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</si>
  <si>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</si>
  <si>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</si>
  <si>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</si>
  <si>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</si>
  <si>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</si>
  <si>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</si>
  <si>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</si>
  <si>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</si>
  <si>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</si>
  <si>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</si>
  <si>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</si>
  <si>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</si>
  <si>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</si>
  <si>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</si>
  <si>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</si>
  <si>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</si>
  <si>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</si>
  <si>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</si>
  <si>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</si>
  <si>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</si>
  <si>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</si>
  <si>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</si>
  <si>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</si>
  <si>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</si>
  <si>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</si>
  <si>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</si>
  <si>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</si>
  <si>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</si>
  <si>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</si>
  <si>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</si>
  <si>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</si>
  <si>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</si>
  <si>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</si>
  <si>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</si>
  <si>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</si>
  <si>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</si>
  <si>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</si>
  <si>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</si>
  <si>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</si>
  <si>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</si>
  <si>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</si>
  <si>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</si>
  <si>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</si>
  <si>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</si>
  <si>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</si>
  <si>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</si>
  <si>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</si>
  <si>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</si>
  <si>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</si>
  <si>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</si>
  <si>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</si>
  <si>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</si>
  <si>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</si>
  <si>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</si>
  <si>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</si>
  <si>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</si>
  <si>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</si>
  <si>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</si>
  <si>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</si>
  <si>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</si>
  <si>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</si>
  <si>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</si>
  <si>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</si>
  <si>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</si>
  <si>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</si>
  <si>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</si>
  <si>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</si>
  <si>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</si>
  <si>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</si>
  <si>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</si>
  <si>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</si>
  <si>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</si>
  <si>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</si>
  <si>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</si>
  <si>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</si>
  <si>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</si>
  <si>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</si>
  <si>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</si>
  <si>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</si>
  <si>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</si>
  <si>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</si>
  <si>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</si>
  <si>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</si>
  <si>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</si>
  <si>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</si>
  <si>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</si>
  <si>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</si>
  <si>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</si>
  <si>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</si>
  <si>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</si>
  <si>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</si>
  <si>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</si>
  <si>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</si>
  <si>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</si>
  <si>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</si>
  <si>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</si>
  <si>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</si>
  <si>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</si>
  <si>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</si>
  <si>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</si>
  <si>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</si>
  <si>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</si>
  <si>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</si>
  <si>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</si>
  <si>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</si>
  <si>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</si>
  <si>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</si>
  <si>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</si>
  <si>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</si>
  <si>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</si>
  <si>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</si>
  <si>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</si>
  <si>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</si>
  <si>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</si>
  <si>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</si>
  <si>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</si>
  <si>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</si>
  <si>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</si>
  <si>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</si>
  <si>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</si>
  <si>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</si>
  <si>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</si>
  <si>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</si>
  <si>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</si>
  <si>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</si>
  <si>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</si>
  <si>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</si>
  <si>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</si>
  <si>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</si>
  <si>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</si>
  <si>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</si>
  <si>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</si>
  <si>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</si>
  <si>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</si>
  <si>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</si>
  <si>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</si>
  <si>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</si>
  <si>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</si>
  <si>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</si>
  <si>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</si>
  <si>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</si>
  <si>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</si>
  <si>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</si>
  <si>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</si>
  <si>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</si>
  <si>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</si>
  <si>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</si>
  <si>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</si>
  <si>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</si>
  <si>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</si>
  <si>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</si>
  <si>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</si>
  <si>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</si>
  <si>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</si>
  <si>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</si>
  <si>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</si>
  <si>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</si>
  <si>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</si>
  <si>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</si>
  <si>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</si>
  <si>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</si>
  <si>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</si>
  <si>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</si>
  <si>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</si>
  <si>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</si>
  <si>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</si>
  <si>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</si>
  <si>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</si>
  <si>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</si>
  <si>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</si>
  <si>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</si>
  <si>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</si>
  <si>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</si>
  <si>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</si>
  <si>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</si>
  <si>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</si>
  <si>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</si>
  <si>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</si>
  <si>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</si>
  <si>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</si>
  <si>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</si>
  <si>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</si>
  <si>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</si>
  <si>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</si>
  <si>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</si>
  <si>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</si>
  <si>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</si>
  <si>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</si>
  <si>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</si>
  <si>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</si>
  <si>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</si>
  <si>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</si>
  <si>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</si>
  <si>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</si>
  <si>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</si>
  <si>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</si>
  <si>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</si>
  <si>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</si>
  <si>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</si>
  <si>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</si>
  <si>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</si>
  <si>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</si>
  <si>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</si>
  <si>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</si>
  <si>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</si>
  <si>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</si>
  <si>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</si>
  <si>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</si>
  <si>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</si>
  <si>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</si>
  <si>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</si>
  <si>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</si>
  <si>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</si>
  <si>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</si>
  <si>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</si>
  <si>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</si>
  <si>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</si>
  <si>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</si>
  <si>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</si>
  <si>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</si>
  <si>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</si>
  <si>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</si>
  <si>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</si>
  <si>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</si>
  <si>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</si>
  <si>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</si>
  <si>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</si>
  <si>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</si>
  <si>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</si>
  <si>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</si>
  <si>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</si>
  <si>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</si>
  <si>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</si>
  <si>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</si>
  <si>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</si>
  <si>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</si>
  <si>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</si>
  <si>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</si>
  <si>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</si>
  <si>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</si>
  <si>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</si>
  <si>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</si>
  <si>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</si>
  <si>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</si>
  <si>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</si>
  <si>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</si>
  <si>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</si>
  <si>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</si>
  <si>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</si>
  <si>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</si>
  <si>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</si>
  <si>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</si>
  <si>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</si>
  <si>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</si>
  <si>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</si>
  <si>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</si>
  <si>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</si>
  <si>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</si>
  <si>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</si>
  <si>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</si>
  <si>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</si>
  <si>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</si>
  <si>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</si>
  <si>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</si>
  <si>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</si>
  <si>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</si>
  <si>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</si>
  <si>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</si>
  <si>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</si>
  <si>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</si>
  <si>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</si>
  <si>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</si>
  <si>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</si>
  <si>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</si>
  <si>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</si>
  <si>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</si>
  <si>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</si>
  <si>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</si>
  <si>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</si>
  <si>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</si>
  <si>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</si>
  <si>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</si>
  <si>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</si>
  <si>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</si>
  <si>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</si>
  <si>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</si>
  <si>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</si>
  <si>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</si>
  <si>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</si>
  <si>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</si>
  <si>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</si>
  <si>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</si>
  <si>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</si>
  <si>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</si>
  <si>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</si>
  <si>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</si>
  <si>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</si>
  <si>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</si>
  <si>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</si>
  <si>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</si>
  <si>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</si>
  <si>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</si>
  <si>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</si>
  <si>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</si>
  <si>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</si>
  <si>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</si>
  <si>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</si>
  <si>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</si>
  <si>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</si>
  <si>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</si>
  <si>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</si>
  <si>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</si>
  <si>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</si>
  <si>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</si>
  <si>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</si>
  <si>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</si>
  <si>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</si>
  <si>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</si>
  <si>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</si>
  <si>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</si>
  <si>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</si>
  <si>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</si>
  <si>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</si>
  <si>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</si>
  <si>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</si>
  <si>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</si>
  <si>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</si>
  <si>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</si>
  <si>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</si>
  <si>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</si>
  <si>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</si>
  <si>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</si>
  <si>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</si>
  <si>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</si>
  <si>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</si>
  <si>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</si>
  <si>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</si>
  <si>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</si>
  <si>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</si>
  <si>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</si>
  <si>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</si>
  <si>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</si>
  <si>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</si>
  <si>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</si>
  <si>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</si>
  <si>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</si>
  <si>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</si>
  <si>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</si>
  <si>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</si>
  <si>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</si>
  <si>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</si>
  <si>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</si>
  <si>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</si>
  <si>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</si>
  <si>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</si>
  <si>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</si>
  <si>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</si>
  <si>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</si>
  <si>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</si>
  <si>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</si>
  <si>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</si>
  <si>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</si>
  <si>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</si>
  <si>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</si>
  <si>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</si>
  <si>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</si>
  <si>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</si>
  <si>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</si>
  <si>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</si>
  <si>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</si>
  <si>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</si>
  <si>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</si>
  <si>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</si>
  <si>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</si>
  <si>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</si>
  <si>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</si>
  <si>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</si>
  <si>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</si>
  <si>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</si>
  <si>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</si>
  <si>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</si>
  <si>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</si>
  <si>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</si>
  <si>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</si>
  <si>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</si>
  <si>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</si>
  <si>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</si>
  <si>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</si>
  <si>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</si>
  <si>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</si>
  <si>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</si>
  <si>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</si>
  <si>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</si>
  <si>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</si>
  <si>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</si>
  <si>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</si>
  <si>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</si>
  <si>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</si>
  <si>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</si>
  <si>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</si>
  <si>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</si>
  <si>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</si>
  <si>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</si>
  <si>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</si>
  <si>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</si>
  <si>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</si>
  <si>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</si>
  <si>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</si>
  <si>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</si>
  <si>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</si>
  <si>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</si>
  <si>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</si>
  <si>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</si>
  <si>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</si>
  <si>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</si>
  <si>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</si>
  <si>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</si>
  <si>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</si>
  <si>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</si>
  <si>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</si>
  <si>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</si>
  <si>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</si>
  <si>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</si>
  <si>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</si>
  <si>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</si>
  <si>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</si>
  <si>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</si>
  <si>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</si>
  <si>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</si>
  <si>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</si>
  <si>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</si>
  <si>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</si>
  <si>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</si>
  <si>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</si>
  <si>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</si>
  <si>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</si>
  <si>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</si>
  <si>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</si>
  <si>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</si>
  <si>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</si>
  <si>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</si>
  <si>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</si>
  <si>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</si>
  <si>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</si>
  <si>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</si>
  <si>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</si>
  <si>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</si>
  <si>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</si>
  <si>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</si>
  <si>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</si>
  <si>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</si>
  <si>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</si>
  <si>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</si>
  <si>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</si>
  <si>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</si>
  <si>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</si>
  <si>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</si>
  <si>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</si>
  <si>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</si>
  <si>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</si>
  <si>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</si>
  <si>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</si>
  <si>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</si>
  <si>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</si>
  <si>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</si>
  <si>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</si>
  <si>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</si>
  <si>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</si>
  <si>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</si>
  <si>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</si>
  <si>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</si>
  <si>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</si>
  <si>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</si>
  <si>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</si>
  <si>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</si>
  <si>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</si>
  <si>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</si>
  <si>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</si>
  <si>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</si>
  <si>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</si>
  <si>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</si>
  <si>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</si>
  <si>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</si>
  <si>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</si>
  <si>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</si>
  <si>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</si>
  <si>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</si>
  <si>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</si>
  <si>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</si>
  <si>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</si>
  <si>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</si>
  <si>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</si>
  <si>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</si>
  <si>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</si>
  <si>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</si>
  <si>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</si>
  <si>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</si>
  <si>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</si>
  <si>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</si>
  <si>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</si>
  <si>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</si>
  <si>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</si>
  <si>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</si>
  <si>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</si>
  <si>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</si>
  <si>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</si>
  <si>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</si>
  <si>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</si>
  <si>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</si>
  <si>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</si>
  <si>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</si>
  <si>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</si>
  <si>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</si>
  <si>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</si>
  <si>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</si>
  <si>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</si>
  <si>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</si>
  <si>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</si>
  <si>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</si>
  <si>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</si>
  <si>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</si>
  <si>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</si>
  <si>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</si>
  <si>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</si>
  <si>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</si>
  <si>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</si>
  <si>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</si>
  <si>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</si>
  <si>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</si>
  <si>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</si>
  <si>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</si>
  <si>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</si>
  <si>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</si>
  <si>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</si>
  <si>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</si>
  <si>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</si>
  <si>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</si>
  <si>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</si>
  <si>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</si>
  <si>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</si>
  <si>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</si>
  <si>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</si>
  <si>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</si>
  <si>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</si>
  <si>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</si>
  <si>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</si>
  <si>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</si>
  <si>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</si>
  <si>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</si>
  <si>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</si>
  <si>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</si>
  <si>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</si>
  <si>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</si>
  <si>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</si>
  <si>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</si>
  <si>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</si>
  <si>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</si>
  <si>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</si>
  <si>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</si>
  <si>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</si>
  <si>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</si>
  <si>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</si>
  <si>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</si>
  <si>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</si>
  <si>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</si>
  <si>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</si>
  <si>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</si>
  <si>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</si>
  <si>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</si>
  <si>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</si>
  <si>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</si>
  <si>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</si>
  <si>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</si>
  <si>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</si>
  <si>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</si>
  <si>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</si>
  <si>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</si>
  <si>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</si>
  <si>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</si>
  <si>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</si>
  <si>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</si>
  <si>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</si>
  <si>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</si>
  <si>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</si>
  <si>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</si>
  <si>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</si>
  <si>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</si>
  <si>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</si>
  <si>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</si>
  <si>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</si>
  <si>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</si>
  <si>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</si>
  <si>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</si>
  <si>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</si>
  <si>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</si>
  <si>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</si>
  <si>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</si>
  <si>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</si>
  <si>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</si>
  <si>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</si>
  <si>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</si>
  <si>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</si>
  <si>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</si>
  <si>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</si>
  <si>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</si>
  <si>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</si>
  <si>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</si>
  <si>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</si>
  <si>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</si>
  <si>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</si>
  <si>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</si>
  <si>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</si>
  <si>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</si>
  <si>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</si>
  <si>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</si>
  <si>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</si>
  <si>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</si>
  <si>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</si>
  <si>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</si>
  <si>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</si>
  <si>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</si>
  <si>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</si>
  <si>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</si>
  <si>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</si>
  <si>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</si>
  <si>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</si>
  <si>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</si>
  <si>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</si>
  <si>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</si>
  <si>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</si>
  <si>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</si>
  <si>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</si>
  <si>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</si>
  <si>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</si>
  <si>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</si>
  <si>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</si>
  <si>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</si>
  <si>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</si>
  <si>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</si>
  <si>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</si>
  <si>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</si>
  <si>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</si>
  <si>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</si>
  <si>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</si>
  <si>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</si>
  <si>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</si>
  <si>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</si>
  <si>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</si>
  <si>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</si>
  <si>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</si>
  <si>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</si>
  <si>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</si>
  <si>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</si>
  <si>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</si>
  <si>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</si>
  <si>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</si>
  <si>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</si>
  <si>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</si>
  <si>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</si>
  <si>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</si>
  <si>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</si>
  <si>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</si>
  <si>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</si>
  <si>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</si>
  <si>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</si>
  <si>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</si>
  <si>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</si>
  <si>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</si>
  <si>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</si>
  <si>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</si>
  <si>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</si>
  <si>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</si>
  <si>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</si>
  <si>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</si>
  <si>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</si>
  <si>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</si>
  <si>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</si>
  <si>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</si>
  <si>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</si>
  <si>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</si>
  <si>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</si>
  <si>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</si>
  <si>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</si>
  <si>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</si>
  <si>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</si>
  <si>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</si>
  <si>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</si>
  <si>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</si>
  <si>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</si>
  <si>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</si>
  <si>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</si>
  <si>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</si>
  <si>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</si>
  <si>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</si>
  <si>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</si>
  <si>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</si>
  <si>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</si>
  <si>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</si>
  <si>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</si>
  <si>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</si>
  <si>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</si>
  <si>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</si>
  <si>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</si>
  <si>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</si>
  <si>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</si>
  <si>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</si>
  <si>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</si>
  <si>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</si>
  <si>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</si>
  <si>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</si>
  <si>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</si>
  <si>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</si>
  <si>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</si>
  <si>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</si>
  <si>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</si>
  <si>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</si>
  <si>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</si>
  <si>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</si>
  <si>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</si>
  <si>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</si>
  <si>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</si>
  <si>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</si>
  <si>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</si>
  <si>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</si>
  <si>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</si>
  <si>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</si>
  <si>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</si>
  <si>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</si>
  <si>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</si>
  <si>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</si>
  <si>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</si>
  <si>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</si>
  <si>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</si>
  <si>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</si>
  <si>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</si>
  <si>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</si>
  <si>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</si>
  <si>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</si>
  <si>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</si>
  <si>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</si>
  <si>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</si>
  <si>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</si>
  <si>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</si>
  <si>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</si>
  <si>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</si>
  <si>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</si>
  <si>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</si>
  <si>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</si>
  <si>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</si>
  <si>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</si>
  <si>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</si>
  <si>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</si>
  <si>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</si>
  <si>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</si>
  <si>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</si>
  <si>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</si>
  <si>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</si>
  <si>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</si>
  <si>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</si>
  <si>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</si>
  <si>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</si>
  <si>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</si>
  <si>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</si>
  <si>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</si>
  <si>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</si>
  <si>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</si>
  <si>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</si>
  <si>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</si>
  <si>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</si>
  <si>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</si>
  <si>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</si>
  <si>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</si>
  <si>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</si>
  <si>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</si>
  <si>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</si>
  <si>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</si>
  <si>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</si>
  <si>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</si>
  <si>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</si>
  <si>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</si>
  <si>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</si>
  <si>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</si>
  <si>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</si>
  <si>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</si>
  <si>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</si>
  <si>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</si>
  <si>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</si>
  <si>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</si>
  <si>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</si>
  <si>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</si>
  <si>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</si>
  <si>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</si>
  <si>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</si>
  <si>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</si>
  <si>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</si>
  <si>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</si>
  <si>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</si>
  <si>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</si>
  <si>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</si>
  <si>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</si>
  <si>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</si>
  <si>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</si>
  <si>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</si>
  <si>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</si>
  <si>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</si>
  <si>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</si>
  <si>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</si>
  <si>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</si>
  <si>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</si>
  <si>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</si>
  <si>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</si>
  <si>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</si>
  <si>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</si>
  <si>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</si>
  <si>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</si>
  <si>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</si>
  <si>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</si>
  <si>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</si>
  <si>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</si>
  <si>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</si>
  <si>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</si>
  <si>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</si>
  <si>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</si>
  <si>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</si>
  <si>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</si>
  <si>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</si>
  <si>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</si>
  <si>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</si>
  <si>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</si>
  <si>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</si>
  <si>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</si>
  <si>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</si>
  <si>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</si>
  <si>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</si>
  <si>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</si>
  <si>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</si>
  <si>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</si>
  <si>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</si>
  <si>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</si>
  <si>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</si>
  <si>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</si>
  <si>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</si>
  <si>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</si>
  <si>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</si>
  <si>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</si>
  <si>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</si>
  <si>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</si>
  <si>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</si>
  <si>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</si>
  <si>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</si>
  <si>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</si>
  <si>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</si>
  <si>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</si>
  <si>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</si>
  <si>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</si>
  <si>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</si>
  <si>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</si>
  <si>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</si>
  <si>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</si>
  <si>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</si>
  <si>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</si>
  <si>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</si>
  <si>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</si>
  <si>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</si>
  <si>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</si>
  <si>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</si>
  <si>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</si>
  <si>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</si>
  <si>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</si>
  <si>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</si>
  <si>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</si>
  <si>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</si>
  <si>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</si>
  <si>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</si>
  <si>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</si>
  <si>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</si>
  <si>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</si>
  <si>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</si>
  <si>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</si>
  <si>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</si>
  <si>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</si>
  <si>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</si>
  <si>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</si>
  <si>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</si>
  <si>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</si>
  <si>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</si>
  <si>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</si>
  <si>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</si>
  <si>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</si>
  <si>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</si>
  <si>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</si>
  <si>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</si>
  <si>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</si>
  <si>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</si>
  <si>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</si>
  <si>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</si>
  <si>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</si>
  <si>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</si>
  <si>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</si>
  <si>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</si>
  <si>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</si>
  <si>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</si>
  <si>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</si>
  <si>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</si>
  <si>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</si>
  <si>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</si>
  <si>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</si>
  <si>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</si>
  <si>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</si>
  <si>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</si>
  <si>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</si>
  <si>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</si>
  <si>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</si>
  <si>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</si>
  <si>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</si>
  <si>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</si>
  <si>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</si>
  <si>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</si>
  <si>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</si>
  <si>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</si>
  <si>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</si>
  <si>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</si>
  <si>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</si>
  <si>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</si>
  <si>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</si>
  <si>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</si>
  <si>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</si>
  <si>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</si>
  <si>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</si>
  <si>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</si>
  <si>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</si>
  <si>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</si>
  <si>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</si>
  <si>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</si>
  <si>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</si>
  <si>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</si>
  <si>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</si>
  <si>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</si>
  <si>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</si>
  <si>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</si>
  <si>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</si>
  <si>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</si>
  <si>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</si>
  <si>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</si>
  <si>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</si>
  <si>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</si>
  <si>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</si>
  <si>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</si>
  <si>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</si>
  <si>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</si>
  <si>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</si>
  <si>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</si>
  <si>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</si>
  <si>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</si>
  <si>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</si>
  <si>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</si>
  <si>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</si>
  <si>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</si>
  <si>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</si>
  <si>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</si>
  <si>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</si>
  <si>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</si>
  <si>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</si>
  <si>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</si>
  <si>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</si>
  <si>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</si>
  <si>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</si>
  <si>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</si>
  <si>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</si>
  <si>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</si>
  <si>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</si>
  <si>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</si>
  <si>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</si>
  <si>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</si>
  <si>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</si>
  <si>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</si>
  <si>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</si>
  <si>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</si>
  <si>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</si>
  <si>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</si>
  <si>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</si>
  <si>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</si>
  <si>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</si>
  <si>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</si>
  <si>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</si>
  <si>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</si>
  <si>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</si>
  <si>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</si>
  <si>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</si>
  <si>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</si>
  <si>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</si>
  <si>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</si>
  <si>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</si>
  <si>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</si>
  <si>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</si>
  <si>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</si>
  <si>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</si>
  <si>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</si>
  <si>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</si>
  <si>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</si>
  <si>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</si>
  <si>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</si>
  <si>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</si>
  <si>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</si>
  <si>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</si>
  <si>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</si>
  <si>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</si>
  <si>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</si>
  <si>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</si>
  <si>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</si>
  <si>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</si>
  <si>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</si>
  <si>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</si>
  <si>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</si>
  <si>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</si>
  <si>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</si>
  <si>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</si>
  <si>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</si>
  <si>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</si>
  <si>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</si>
  <si>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</si>
  <si>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</si>
  <si>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</si>
  <si>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</si>
  <si>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</si>
  <si>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</si>
  <si>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</si>
  <si>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</si>
  <si>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</si>
  <si>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</si>
  <si>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</si>
  <si>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</si>
  <si>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</si>
  <si>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</si>
  <si>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</si>
  <si>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</si>
  <si>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</si>
  <si>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</si>
  <si>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</si>
  <si>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</si>
  <si>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</si>
  <si>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</si>
  <si>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</si>
  <si>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</si>
  <si>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</si>
  <si>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</si>
  <si>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</si>
  <si>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</si>
  <si>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</si>
  <si>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</si>
  <si>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</si>
  <si>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</si>
  <si>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</si>
  <si>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</si>
  <si>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</si>
  <si>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</si>
  <si>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</si>
  <si>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</si>
  <si>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</si>
  <si>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</si>
  <si>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</si>
  <si>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</si>
  <si>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</si>
  <si>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</si>
  <si>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</si>
  <si>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</si>
  <si>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</si>
  <si>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</si>
  <si>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</si>
  <si>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</si>
  <si>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</si>
  <si>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</si>
  <si>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</si>
  <si>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</si>
  <si>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</si>
  <si>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</si>
  <si>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</si>
  <si>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</si>
  <si>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</si>
  <si>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</si>
  <si>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</si>
  <si>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</si>
  <si>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</si>
  <si>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</si>
  <si>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</si>
  <si>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</si>
  <si>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</si>
  <si>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</si>
  <si>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</si>
  <si>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</si>
  <si>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</si>
  <si>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</si>
  <si>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</si>
  <si>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</si>
  <si>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</si>
  <si>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</si>
  <si>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</si>
  <si>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</si>
  <si>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</si>
  <si>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</si>
  <si>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</si>
  <si>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</si>
  <si>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</si>
  <si>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</si>
  <si>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</si>
  <si>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</si>
  <si>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</si>
  <si>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</si>
  <si>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</si>
  <si>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</si>
  <si>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</si>
  <si>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</si>
  <si>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</si>
  <si>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</si>
  <si>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</si>
  <si>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</si>
  <si>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</si>
  <si>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</si>
  <si>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</si>
  <si>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</si>
  <si>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</si>
  <si>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</si>
  <si>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</si>
  <si>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</si>
  <si>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</si>
  <si>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</si>
  <si>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</si>
  <si>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</si>
  <si>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</si>
  <si>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</si>
  <si>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</si>
  <si>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</si>
  <si>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</si>
  <si>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</si>
  <si>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</si>
  <si>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</si>
  <si>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</si>
  <si>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</si>
  <si>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</si>
  <si>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</si>
  <si>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</si>
  <si>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</si>
  <si>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</si>
  <si>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</si>
  <si>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</si>
  <si>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</si>
  <si>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</si>
  <si>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</si>
  <si>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</si>
  <si>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</si>
  <si>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</si>
  <si>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</si>
  <si>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</si>
  <si>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</si>
  <si>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</si>
  <si>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</si>
  <si>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</si>
  <si>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</si>
  <si>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</si>
  <si>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</si>
  <si>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</si>
  <si>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</si>
  <si>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</si>
  <si>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</si>
  <si>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</si>
  <si>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</si>
  <si>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</si>
  <si>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</si>
  <si>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</si>
  <si>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</si>
  <si>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</si>
  <si>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</si>
  <si>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</si>
  <si>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</si>
  <si>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</si>
  <si>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</si>
  <si>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</si>
  <si>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</si>
  <si>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</si>
  <si>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</si>
  <si>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</si>
  <si>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</si>
  <si>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</si>
  <si>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</si>
  <si>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</si>
  <si>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</si>
  <si>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</si>
  <si>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</si>
  <si>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</si>
  <si>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</si>
  <si>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</si>
  <si>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</si>
  <si>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</si>
  <si>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</si>
  <si>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</si>
  <si>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</si>
  <si>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</si>
  <si>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</si>
  <si>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</si>
  <si>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</si>
  <si>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</si>
  <si>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</si>
  <si>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</si>
  <si>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</si>
  <si>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</si>
  <si>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</si>
  <si>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</si>
  <si>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</si>
  <si>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</si>
  <si>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</si>
  <si>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</si>
  <si>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</si>
  <si>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</si>
  <si>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</si>
  <si>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</si>
  <si>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</si>
  <si>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</si>
  <si>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</si>
  <si>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</si>
  <si>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</si>
  <si>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</si>
  <si>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</si>
  <si>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</si>
  <si>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</si>
  <si>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</si>
  <si>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</si>
  <si>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</si>
  <si>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</si>
  <si>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</si>
  <si>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</si>
  <si>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</si>
  <si>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</si>
  <si>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</si>
  <si>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</si>
  <si>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</si>
  <si>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</si>
  <si>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</si>
  <si>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</si>
  <si>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</si>
  <si>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</si>
  <si>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</si>
  <si>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</si>
  <si>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</si>
  <si>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</si>
  <si>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</si>
  <si>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</si>
  <si>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</si>
  <si>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</si>
  <si>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</si>
  <si>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</si>
  <si>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</si>
  <si>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</si>
  <si>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</si>
  <si>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</si>
  <si>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</si>
  <si>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</si>
  <si>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</si>
  <si>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</si>
  <si>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</si>
  <si>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</si>
  <si>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</si>
  <si>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</si>
  <si>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</si>
  <si>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</si>
  <si>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</si>
  <si>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</si>
  <si>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</si>
  <si>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</si>
  <si>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</si>
  <si>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</si>
  <si>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</si>
  <si>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</si>
  <si>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</si>
  <si>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</si>
  <si>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</si>
  <si>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</si>
  <si>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</si>
  <si>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</si>
  <si>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</si>
  <si>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</si>
  <si>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</si>
  <si>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</si>
  <si>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</si>
  <si>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</si>
  <si>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</si>
  <si>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</si>
  <si>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</si>
  <si>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</si>
  <si>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</si>
  <si>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</si>
  <si>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</si>
  <si>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</si>
  <si>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</si>
  <si>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</si>
  <si>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</si>
  <si>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</si>
  <si>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</si>
  <si>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</si>
  <si>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</si>
  <si>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</si>
  <si>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</si>
  <si>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</si>
  <si>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</si>
  <si>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</si>
  <si>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</si>
  <si>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</si>
  <si>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</si>
  <si>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</si>
  <si>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</si>
  <si>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</si>
  <si>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</si>
  <si>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</si>
  <si>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</si>
  <si>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</si>
  <si>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</si>
  <si>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</si>
  <si>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</si>
  <si>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</si>
  <si>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</si>
  <si>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</si>
  <si>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</si>
  <si>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</si>
  <si>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</si>
  <si>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</si>
  <si>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</si>
  <si>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</si>
  <si>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</si>
  <si>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</si>
  <si>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</si>
  <si>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</si>
  <si>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</si>
  <si>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</si>
  <si>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</si>
  <si>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</si>
  <si>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</si>
  <si>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</si>
  <si>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</si>
  <si>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</si>
  <si>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</si>
  <si>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</si>
  <si>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</si>
  <si>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</si>
  <si>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</si>
  <si>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</si>
  <si>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</si>
  <si>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</si>
  <si>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</si>
  <si>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</si>
  <si>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</si>
  <si>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</si>
  <si>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</si>
  <si>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</si>
  <si>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</si>
  <si>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</si>
  <si>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</si>
  <si>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</si>
  <si>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</si>
  <si>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</si>
  <si>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</si>
  <si>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</si>
  <si>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</si>
  <si>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</si>
  <si>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</si>
  <si>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</si>
  <si>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</si>
  <si>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</si>
  <si>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</si>
  <si>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</si>
  <si>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</si>
  <si>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</si>
  <si>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</si>
  <si>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</si>
  <si>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</si>
  <si>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</si>
  <si>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</si>
  <si>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</si>
  <si>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</si>
  <si>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</si>
  <si>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</si>
  <si>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</si>
  <si>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</si>
  <si>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</si>
  <si>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</si>
  <si>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</si>
  <si>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</si>
  <si>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</si>
  <si>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</si>
  <si>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</si>
  <si>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</si>
  <si>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</si>
  <si>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</si>
  <si>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</si>
  <si>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</si>
  <si>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</si>
  <si>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</si>
  <si>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</si>
  <si>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</si>
  <si>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</si>
  <si>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</si>
  <si>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</si>
  <si>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</si>
  <si>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</si>
  <si>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</si>
  <si>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</si>
  <si>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</si>
  <si>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</si>
  <si>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</si>
  <si>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</si>
  <si>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</si>
  <si>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</si>
  <si>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</si>
  <si>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</si>
  <si>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</si>
  <si>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</si>
  <si>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</si>
  <si>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</si>
  <si>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</si>
  <si>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</si>
  <si>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</si>
  <si>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</si>
  <si>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</si>
  <si>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</si>
  <si>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</si>
  <si>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</si>
  <si>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</si>
  <si>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</si>
  <si>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</si>
  <si>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</si>
  <si>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</si>
  <si>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</si>
  <si>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</si>
  <si>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</si>
  <si>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</si>
  <si>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</si>
  <si>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</si>
  <si>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</si>
  <si>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</si>
  <si>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</si>
  <si>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</si>
  <si>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</si>
  <si>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</si>
  <si>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</si>
  <si>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</si>
  <si>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</si>
  <si>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</si>
  <si>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</si>
  <si>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</si>
  <si>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</si>
  <si>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</si>
  <si>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</si>
  <si>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</si>
  <si>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</si>
  <si>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</si>
  <si>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</si>
  <si>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</si>
  <si>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</si>
  <si>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</si>
  <si>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</si>
  <si>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</si>
  <si>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</si>
  <si>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</si>
  <si>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</si>
  <si>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</si>
  <si>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</si>
  <si>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</si>
  <si>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</si>
  <si>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</si>
  <si>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</si>
  <si>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</si>
  <si>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</si>
  <si>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</si>
  <si>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</si>
  <si>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</si>
  <si>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</si>
  <si>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</si>
  <si>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</si>
  <si>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</si>
  <si>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</si>
  <si>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</si>
  <si>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</si>
  <si>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</si>
  <si>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</si>
  <si>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</si>
  <si>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</si>
  <si>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</si>
  <si>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</si>
  <si>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</si>
  <si>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</si>
  <si>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</si>
  <si>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</si>
  <si>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</si>
  <si>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</si>
  <si>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</si>
  <si>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</si>
  <si>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</si>
  <si>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</si>
  <si>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</si>
  <si>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</si>
  <si>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</si>
  <si>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</si>
  <si>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</si>
  <si>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</si>
  <si>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</si>
  <si>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</si>
  <si>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</si>
  <si>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</si>
  <si>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</si>
  <si>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</si>
  <si>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</si>
  <si>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</si>
  <si>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</si>
  <si>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</si>
  <si>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</si>
  <si>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</si>
  <si>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</si>
  <si>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</si>
  <si>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</si>
  <si>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</si>
  <si>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</si>
  <si>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</si>
  <si>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</si>
  <si>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</si>
  <si>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</si>
  <si>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</si>
  <si>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</si>
  <si>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</si>
  <si>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</si>
  <si>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</si>
  <si>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</si>
  <si>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</si>
  <si>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</si>
  <si>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</si>
  <si>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</si>
  <si>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</si>
  <si>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</si>
  <si>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</si>
  <si>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</si>
  <si>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</si>
  <si>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</si>
  <si>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</si>
  <si>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</si>
  <si>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</si>
  <si>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</si>
  <si>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</si>
  <si>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</si>
  <si>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</si>
  <si>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</si>
  <si>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</si>
  <si>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</si>
  <si>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</si>
  <si>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</si>
  <si>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</si>
  <si>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</si>
  <si>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</si>
  <si>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</si>
  <si>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</si>
  <si>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</si>
  <si>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</si>
  <si>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</si>
  <si>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</si>
  <si>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</si>
  <si>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</si>
  <si>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</si>
  <si>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</si>
  <si>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</si>
  <si>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</si>
  <si>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</si>
  <si>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</si>
  <si>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</si>
  <si>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</si>
  <si>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</si>
  <si>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</si>
  <si>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</si>
  <si>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</si>
  <si>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</si>
  <si>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</si>
  <si>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</si>
  <si>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</si>
  <si>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</si>
  <si>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</si>
  <si>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</si>
  <si>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</si>
  <si>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</si>
  <si>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</si>
  <si>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</si>
  <si>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</si>
  <si>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</si>
  <si>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</si>
  <si>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</si>
  <si>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</si>
  <si>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</si>
  <si>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</si>
  <si>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</si>
  <si>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</si>
  <si>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</si>
  <si>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</si>
  <si>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</si>
  <si>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</si>
  <si>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</si>
  <si>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</si>
  <si>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</si>
  <si>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</si>
  <si>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</si>
  <si>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</si>
  <si>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</si>
  <si>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</si>
  <si>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</si>
  <si>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</si>
  <si>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</si>
  <si>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</si>
  <si>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</si>
  <si>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</si>
  <si>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</si>
  <si>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</si>
  <si>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</si>
  <si>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</si>
  <si>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</si>
  <si>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</si>
  <si>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</si>
  <si>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</si>
  <si>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</si>
  <si>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</si>
  <si>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</si>
  <si>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</si>
  <si>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</si>
  <si>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</si>
  <si>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</si>
  <si>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</si>
  <si>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</si>
  <si>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</si>
  <si>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</si>
  <si>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</si>
  <si>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</si>
  <si>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</si>
  <si>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</si>
  <si>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</si>
  <si>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</si>
  <si>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</si>
  <si>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</si>
  <si>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</si>
  <si>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</si>
  <si>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</si>
  <si>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</si>
  <si>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</si>
  <si>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</si>
  <si>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</si>
  <si>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</si>
  <si>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</si>
  <si>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</si>
  <si>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</si>
  <si>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</si>
  <si>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</si>
  <si>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</si>
  <si>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</si>
  <si>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</si>
  <si>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</si>
  <si>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</si>
  <si>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</si>
  <si>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</si>
  <si>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</si>
  <si>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</si>
  <si>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</si>
  <si>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</si>
  <si>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</si>
  <si>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</si>
  <si>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</si>
  <si>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</si>
  <si>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</si>
  <si>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</si>
  <si>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</si>
  <si>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</si>
  <si>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</si>
  <si>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</si>
  <si>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</si>
  <si>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</si>
  <si>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</si>
  <si>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</si>
  <si>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</si>
  <si>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</si>
  <si>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</si>
  <si>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</si>
  <si>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</si>
  <si>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</si>
  <si>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</si>
  <si>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</si>
  <si>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</si>
  <si>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</si>
  <si>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</si>
  <si>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</si>
  <si>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</si>
  <si>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</si>
  <si>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</si>
  <si>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</si>
  <si>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</si>
  <si>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</si>
  <si>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</si>
  <si>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</si>
  <si>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</si>
  <si>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</si>
  <si>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</si>
  <si>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</si>
  <si>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</si>
  <si>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</si>
  <si>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</si>
  <si>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</si>
  <si>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</si>
  <si>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</si>
  <si>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</si>
  <si>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</si>
  <si>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</si>
  <si>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</si>
  <si>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</si>
  <si>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</si>
  <si>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</si>
  <si>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</si>
  <si>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</si>
  <si>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</si>
  <si>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</si>
  <si>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</si>
  <si>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</si>
  <si>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</si>
  <si>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</si>
  <si>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</si>
  <si>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</si>
  <si>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</si>
  <si>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</si>
  <si>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</si>
  <si>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</si>
  <si>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</si>
  <si>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</si>
  <si>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</si>
  <si>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</si>
  <si>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</si>
  <si>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</si>
  <si>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</si>
  <si>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</si>
  <si>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</si>
  <si>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</si>
  <si>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</si>
  <si>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</si>
  <si>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</si>
  <si>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</si>
  <si>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</si>
  <si>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</si>
  <si>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</si>
  <si>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</si>
  <si>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</si>
  <si>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</si>
  <si>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</si>
  <si>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</si>
  <si>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</si>
  <si>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</si>
  <si>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</si>
  <si>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</si>
  <si>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</si>
  <si>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</si>
  <si>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</si>
  <si>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</si>
  <si>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</si>
  <si>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</si>
  <si>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</si>
  <si>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</si>
  <si>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</si>
  <si>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</si>
  <si>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</si>
  <si>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</si>
  <si>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</si>
  <si>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</si>
  <si>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</si>
  <si>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</si>
  <si>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</si>
  <si>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</si>
  <si>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</si>
  <si>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</si>
  <si>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</si>
  <si>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</si>
  <si>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</si>
  <si>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</si>
  <si>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</si>
  <si>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</si>
  <si>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</si>
  <si>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</si>
  <si>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</si>
  <si>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</si>
  <si>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</si>
  <si>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</si>
  <si>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</si>
  <si>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</si>
  <si>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</si>
  <si>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</si>
  <si>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</si>
  <si>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</si>
  <si>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</si>
  <si>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</si>
  <si>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</si>
  <si>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</si>
  <si>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</si>
  <si>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</si>
  <si>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</si>
  <si>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</si>
  <si>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</si>
  <si>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</si>
  <si>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</si>
  <si>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</si>
  <si>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</si>
  <si>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</si>
  <si>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</si>
  <si>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</si>
  <si>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</si>
  <si>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</si>
  <si>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</si>
  <si>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</si>
  <si>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</si>
  <si>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</si>
  <si>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</si>
  <si>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</si>
  <si>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</si>
  <si>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</si>
  <si>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</si>
  <si>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</si>
  <si>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</si>
  <si>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</si>
  <si>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</si>
  <si>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</si>
  <si>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</si>
  <si>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</si>
  <si>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</si>
  <si>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</si>
  <si>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</si>
  <si>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</si>
  <si>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</si>
  <si>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</si>
  <si>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</si>
  <si>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</si>
  <si>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</si>
  <si>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</si>
  <si>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</si>
  <si>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</si>
  <si>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</si>
  <si>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</si>
  <si>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</si>
  <si>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</si>
  <si>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</si>
  <si>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</si>
  <si>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</si>
  <si>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</si>
  <si>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</si>
  <si>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</si>
  <si>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</si>
  <si>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</si>
  <si>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</si>
  <si>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</si>
  <si>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</si>
  <si>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</si>
  <si>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</si>
  <si>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</si>
  <si>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</si>
  <si>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</si>
  <si>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</si>
  <si>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</si>
  <si>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</si>
  <si>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</si>
  <si>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</si>
  <si>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</si>
  <si>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</si>
  <si>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</si>
  <si>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</si>
  <si>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</si>
  <si>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</si>
  <si>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</si>
  <si>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</si>
  <si>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</si>
  <si>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</si>
  <si>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</si>
  <si>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</si>
  <si>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</si>
  <si>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</si>
  <si>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</si>
  <si>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</si>
  <si>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</si>
  <si>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</si>
  <si>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</si>
  <si>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</si>
  <si>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</si>
  <si>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</si>
  <si>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</si>
  <si>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</si>
  <si>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</si>
  <si>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</si>
  <si>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</si>
  <si>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</si>
  <si>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</si>
  <si>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</si>
  <si>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</si>
  <si>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</si>
  <si>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</si>
  <si>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</si>
  <si>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</si>
  <si>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</si>
  <si>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</si>
  <si>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</si>
  <si>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</si>
  <si>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</si>
  <si>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</si>
  <si>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</si>
  <si>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</si>
  <si>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</si>
  <si>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</si>
  <si>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</si>
  <si>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</si>
  <si>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</si>
  <si>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</si>
  <si>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</si>
  <si>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</si>
  <si>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</si>
  <si>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</si>
  <si>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</si>
  <si>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</si>
  <si>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</si>
  <si>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</si>
  <si>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</si>
  <si>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</si>
  <si>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</si>
  <si>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</si>
  <si>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</si>
  <si>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</si>
  <si>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</si>
  <si>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</si>
  <si>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</si>
  <si>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</si>
  <si>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</si>
  <si>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</si>
  <si>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</si>
  <si>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</si>
  <si>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</si>
  <si>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</si>
  <si>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</si>
  <si>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</si>
  <si>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</si>
  <si>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</si>
  <si>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</si>
  <si>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</si>
  <si>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</si>
  <si>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</si>
  <si>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</si>
  <si>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</si>
  <si>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</si>
  <si>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</si>
  <si>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</si>
  <si>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</si>
  <si>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</si>
  <si>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</si>
  <si>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</si>
  <si>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</si>
  <si>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</si>
  <si>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</si>
  <si>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</si>
  <si>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</si>
  <si>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</si>
  <si>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</si>
  <si>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</si>
  <si>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</si>
  <si>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</si>
  <si>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</si>
  <si>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</si>
  <si>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</si>
  <si>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</si>
  <si>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</si>
  <si>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</si>
  <si>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</si>
  <si>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</si>
  <si>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</si>
  <si>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</si>
  <si>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</si>
  <si>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</si>
  <si>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</si>
  <si>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</si>
  <si>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</si>
  <si>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</si>
  <si>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</si>
  <si>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</si>
  <si>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</si>
  <si>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</si>
  <si>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</si>
  <si>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</si>
  <si>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</si>
  <si>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</si>
  <si>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</si>
  <si>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</si>
  <si>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</si>
  <si>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</si>
  <si>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</si>
  <si>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</si>
  <si>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</si>
  <si>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</si>
  <si>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</si>
  <si>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</si>
  <si>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</si>
  <si>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</si>
  <si>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</si>
  <si>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</si>
  <si>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</si>
  <si>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</si>
  <si>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</si>
  <si>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</si>
  <si>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</si>
  <si>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</si>
  <si>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</si>
  <si>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</si>
  <si>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</si>
  <si>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</si>
  <si>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</si>
  <si>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</si>
  <si>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</si>
  <si>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</si>
  <si>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</si>
  <si>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</si>
  <si>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</si>
  <si>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</si>
  <si>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</si>
  <si>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</si>
  <si>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</si>
  <si>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</si>
  <si>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</si>
  <si>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</si>
  <si>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</si>
  <si>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</si>
  <si>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</si>
  <si>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</si>
  <si>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</si>
  <si>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</si>
  <si>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</si>
  <si>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</si>
  <si>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</si>
  <si>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</si>
  <si>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</si>
  <si>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</si>
  <si>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</si>
  <si>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</si>
  <si>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</si>
  <si>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</si>
  <si>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</si>
  <si>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</si>
  <si>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</si>
  <si>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</si>
  <si>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</si>
  <si>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</si>
  <si>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</si>
  <si>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</si>
  <si>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</si>
  <si>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</si>
  <si>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</si>
  <si>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</si>
  <si>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</si>
  <si>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</si>
  <si>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</si>
  <si>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</si>
  <si>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</si>
  <si>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</si>
  <si>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</si>
  <si>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</si>
  <si>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</si>
  <si>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</si>
  <si>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</si>
  <si>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</si>
  <si>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</si>
  <si>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</si>
  <si>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</si>
  <si>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</si>
  <si>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</si>
  <si>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</si>
  <si>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</si>
  <si>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</si>
  <si>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</si>
  <si>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</si>
  <si>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</si>
  <si>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</si>
  <si>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</si>
  <si>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</si>
  <si>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</si>
  <si>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</si>
  <si>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</si>
  <si>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</si>
  <si>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</si>
  <si>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</si>
  <si>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</si>
  <si>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</si>
  <si>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</si>
  <si>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</si>
  <si>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</si>
  <si>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</si>
  <si>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</si>
  <si>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</si>
  <si>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</si>
  <si>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</si>
  <si>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</si>
  <si>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</si>
  <si>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</si>
  <si>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</si>
  <si>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</si>
  <si>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</si>
  <si>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</si>
  <si>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</si>
  <si>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</si>
  <si>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</si>
  <si>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</si>
  <si>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</si>
  <si>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</si>
  <si>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</si>
  <si>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</si>
  <si>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</si>
  <si>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</si>
  <si>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</si>
  <si>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</si>
  <si>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</si>
  <si>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</si>
  <si>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</si>
  <si>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</si>
  <si>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</si>
  <si>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</si>
  <si>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</si>
  <si>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</si>
  <si>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</si>
  <si>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</si>
  <si>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</si>
  <si>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</si>
  <si>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</si>
  <si>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</si>
  <si>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</si>
  <si>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</si>
  <si>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</si>
  <si>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</si>
  <si>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</si>
  <si>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</si>
  <si>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</si>
  <si>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</si>
  <si>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</si>
  <si>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</si>
  <si>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</si>
  <si>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</si>
  <si>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</si>
  <si>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</si>
  <si>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</si>
  <si>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</si>
  <si>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</si>
  <si>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</si>
  <si>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</si>
  <si>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</si>
  <si>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</si>
  <si>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</si>
  <si>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</si>
  <si>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</si>
  <si>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</si>
  <si>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</si>
  <si>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</si>
  <si>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</si>
  <si>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</si>
  <si>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</si>
  <si>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</si>
  <si>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</si>
  <si>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</si>
  <si>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</si>
  <si>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</si>
  <si>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</si>
  <si>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</si>
  <si>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</si>
  <si>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</si>
  <si>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</si>
  <si>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</si>
  <si>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</si>
  <si>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</si>
  <si>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</si>
  <si>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</si>
  <si>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</si>
  <si>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</si>
  <si>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</si>
  <si>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</si>
  <si>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</si>
  <si>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</si>
  <si>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</si>
  <si>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</si>
  <si>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</si>
  <si>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</si>
  <si>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</si>
  <si>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</si>
  <si>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</si>
  <si>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</si>
  <si>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</si>
  <si>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</si>
  <si>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</si>
  <si>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</si>
  <si>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</si>
  <si>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</si>
  <si>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</si>
  <si>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</si>
  <si>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</si>
  <si>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</si>
  <si>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</si>
  <si>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</si>
  <si>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</si>
  <si>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</si>
  <si>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</si>
  <si>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</si>
  <si>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</si>
  <si>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</si>
  <si>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</si>
  <si>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</si>
  <si>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</si>
  <si>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</si>
  <si>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</si>
  <si>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</si>
  <si>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</si>
  <si>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</si>
  <si>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</si>
  <si>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</si>
  <si>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</si>
  <si>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</si>
  <si>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</si>
  <si>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</si>
  <si>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</si>
  <si>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</si>
  <si>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</si>
  <si>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</si>
  <si>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</si>
  <si>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</si>
  <si>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</si>
  <si>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</si>
  <si>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</si>
  <si>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</si>
  <si>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</si>
  <si>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</si>
  <si>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</si>
  <si>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</si>
  <si>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</si>
  <si>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</si>
  <si>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</si>
  <si>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</si>
  <si>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</si>
  <si>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</si>
  <si>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</si>
  <si>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</si>
  <si>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</si>
  <si>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</si>
  <si>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</si>
  <si>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</si>
  <si>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</si>
  <si>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</si>
  <si>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</si>
  <si>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</si>
  <si>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</si>
  <si>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</si>
  <si>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</si>
  <si>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</si>
  <si>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</si>
  <si>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</si>
  <si>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</si>
  <si>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</si>
  <si>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</si>
  <si>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</si>
  <si>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</si>
  <si>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</si>
  <si>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</si>
  <si>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</si>
  <si>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</si>
  <si>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</si>
  <si>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</si>
  <si>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</si>
  <si>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</si>
  <si>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</si>
  <si>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</si>
  <si>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</si>
  <si>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</si>
  <si>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</si>
  <si>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</si>
  <si>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</si>
  <si>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</si>
  <si>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</si>
  <si>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</si>
  <si>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</si>
  <si>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</si>
  <si>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</si>
  <si>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</si>
  <si>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</si>
  <si>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</si>
  <si>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</si>
  <si>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</si>
  <si>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</si>
  <si>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</si>
  <si>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</si>
  <si>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</si>
  <si>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</si>
  <si>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</si>
  <si>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</si>
  <si>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</si>
  <si>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</si>
  <si>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</si>
  <si>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</si>
  <si>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</si>
  <si>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</si>
  <si>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</si>
  <si>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</si>
  <si>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</si>
  <si>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</si>
  <si>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</si>
  <si>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</si>
  <si>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</si>
  <si>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</si>
  <si>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</si>
  <si>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</si>
  <si>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</si>
  <si>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</si>
  <si>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</si>
  <si>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</si>
  <si>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</si>
  <si>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</si>
  <si>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</si>
  <si>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</si>
  <si>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</si>
  <si>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</si>
  <si>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</si>
  <si>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</si>
  <si>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</si>
  <si>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</si>
  <si>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</si>
  <si>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</si>
  <si>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</si>
  <si>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</si>
  <si>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</si>
  <si>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</si>
  <si>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</si>
  <si>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</si>
  <si>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</si>
  <si>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</si>
  <si>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</si>
  <si>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</si>
  <si>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</si>
  <si>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</si>
  <si>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</si>
  <si>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</si>
  <si>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</si>
  <si>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</si>
  <si>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</si>
  <si>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</si>
  <si>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</si>
  <si>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</si>
  <si>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</si>
  <si>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</si>
  <si>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</si>
  <si>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</si>
  <si>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</si>
  <si>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</si>
  <si>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</si>
  <si>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</si>
  <si>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</si>
  <si>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</si>
  <si>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</si>
  <si>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</si>
  <si>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</si>
  <si>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</si>
  <si>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</si>
  <si>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</si>
  <si>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</si>
  <si>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</si>
  <si>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</si>
  <si>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</si>
  <si>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</si>
  <si>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</si>
  <si>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</si>
  <si>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</si>
  <si>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</si>
  <si>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</si>
  <si>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</si>
  <si>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</si>
  <si>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</si>
  <si>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</si>
  <si>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</si>
  <si>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</si>
  <si>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</si>
  <si>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</si>
  <si>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</si>
  <si>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</si>
  <si>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</si>
  <si>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</si>
  <si>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</si>
  <si>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</si>
  <si>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</si>
  <si>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</si>
  <si>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</si>
  <si>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</si>
  <si>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</si>
  <si>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</si>
  <si>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</si>
  <si>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</si>
  <si>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</si>
  <si>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</si>
  <si>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</si>
  <si>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</si>
  <si>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</si>
  <si>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</si>
  <si>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</si>
  <si>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</si>
  <si>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</si>
  <si>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</si>
  <si>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</si>
  <si>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</si>
  <si>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</si>
  <si>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</si>
  <si>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</si>
  <si>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</si>
  <si>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</si>
  <si>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</si>
  <si>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</si>
  <si>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</si>
  <si>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</si>
  <si>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</si>
  <si>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</si>
  <si>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</si>
  <si>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</si>
  <si>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</si>
  <si>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</si>
  <si>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</si>
  <si>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</si>
  <si>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</si>
  <si>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</si>
  <si>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</si>
  <si>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</si>
  <si>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</si>
  <si>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</si>
  <si>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</si>
  <si>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</si>
  <si>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</si>
  <si>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</si>
  <si>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</si>
  <si>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</si>
  <si>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</si>
  <si>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</si>
  <si>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</si>
  <si>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</si>
  <si>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</si>
  <si>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</si>
  <si>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</si>
  <si>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</si>
  <si>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</si>
  <si>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</si>
  <si>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</si>
  <si>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</si>
  <si>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</si>
  <si>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</si>
  <si>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</si>
  <si>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</si>
  <si>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</si>
  <si>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</si>
  <si>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</si>
  <si>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</si>
  <si>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</si>
  <si>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</si>
  <si>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</si>
  <si>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</si>
  <si>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</si>
  <si>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</si>
  <si>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</si>
  <si>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</si>
  <si>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</si>
  <si>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</si>
  <si>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</si>
  <si>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</si>
  <si>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</si>
  <si>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</si>
  <si>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</si>
  <si>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</si>
  <si>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</si>
  <si>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</si>
  <si>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</si>
  <si>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</si>
  <si>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</si>
  <si>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</si>
  <si>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</si>
  <si>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</si>
  <si>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</si>
  <si>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</si>
  <si>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</si>
  <si>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</si>
  <si>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</si>
  <si>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</si>
  <si>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</si>
  <si>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</si>
  <si>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</si>
  <si>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</si>
  <si>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</si>
  <si>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</si>
  <si>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</si>
  <si>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</si>
  <si>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</si>
  <si>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</si>
  <si>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</si>
  <si>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</si>
  <si>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</si>
  <si>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</si>
  <si>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</si>
  <si>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</si>
  <si>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</si>
  <si>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</si>
  <si>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</si>
  <si>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</si>
  <si>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</si>
  <si>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</si>
  <si>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</si>
  <si>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</si>
  <si>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</si>
  <si>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</si>
  <si>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</si>
  <si>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</si>
  <si>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</si>
  <si>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</si>
  <si>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</si>
  <si>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</si>
  <si>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</si>
  <si>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</si>
  <si>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</si>
  <si>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</si>
  <si>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</si>
  <si>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</si>
  <si>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</si>
  <si>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</si>
  <si>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</si>
  <si>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</si>
  <si>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</si>
  <si>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</si>
  <si>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</si>
  <si>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</si>
  <si>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</si>
  <si>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</si>
  <si>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</si>
  <si>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</si>
  <si>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</si>
  <si>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</si>
  <si>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</si>
  <si>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</si>
  <si>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</si>
  <si>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</si>
  <si>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</si>
  <si>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</si>
  <si>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</si>
  <si>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</si>
  <si>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</si>
  <si>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</si>
  <si>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</si>
  <si>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</si>
  <si>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</si>
  <si>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</si>
  <si>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</si>
  <si>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</si>
  <si>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</si>
  <si>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</si>
  <si>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</si>
  <si>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</si>
  <si>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</si>
  <si>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</si>
  <si>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</si>
  <si>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</si>
  <si>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</si>
  <si>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</si>
  <si>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</si>
  <si>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</si>
  <si>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</si>
  <si>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</si>
  <si>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</si>
  <si>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</si>
  <si>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</si>
  <si>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</si>
  <si>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</si>
  <si>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</si>
  <si>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</si>
  <si>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</si>
  <si>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</si>
  <si>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</si>
  <si>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</si>
  <si>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</si>
  <si>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</si>
  <si>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</si>
  <si>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</si>
  <si>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</si>
  <si>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</si>
  <si>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</si>
  <si>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</si>
  <si>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</si>
  <si>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</si>
  <si>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</si>
  <si>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</si>
  <si>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</si>
  <si>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</si>
  <si>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</si>
  <si>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</si>
  <si>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</si>
  <si>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</si>
  <si>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</si>
  <si>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</si>
  <si>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</si>
  <si>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</si>
  <si>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</si>
  <si>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</si>
  <si>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</si>
  <si>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</si>
  <si>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</si>
  <si>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</si>
  <si>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</si>
  <si>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</si>
  <si>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</si>
  <si>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</si>
  <si>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</si>
  <si>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</si>
  <si>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</si>
  <si>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</si>
  <si>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</si>
  <si>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</si>
  <si>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</si>
  <si>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</si>
  <si>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</si>
  <si>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</si>
  <si>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</si>
  <si>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</si>
  <si>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</si>
  <si>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</si>
  <si>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</si>
  <si>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</si>
  <si>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</si>
  <si>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</si>
  <si>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</si>
  <si>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</si>
  <si>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</si>
  <si>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</si>
  <si>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</si>
  <si>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</si>
  <si>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</si>
  <si>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</si>
  <si>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</si>
  <si>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</si>
  <si>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</si>
  <si>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</si>
  <si>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</si>
  <si>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</si>
  <si>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</si>
  <si>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</si>
  <si>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</si>
  <si>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</si>
  <si>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</si>
  <si>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</si>
  <si>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</si>
  <si>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</si>
  <si>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</si>
  <si>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</si>
  <si>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</si>
  <si>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</si>
  <si>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</si>
  <si>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</si>
  <si>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</si>
  <si>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</si>
  <si>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</si>
  <si>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</si>
  <si>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</si>
  <si>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</si>
  <si>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</si>
  <si>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</si>
  <si>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</si>
  <si>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</si>
  <si>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</si>
  <si>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</si>
  <si>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</si>
  <si>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</si>
  <si>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</si>
  <si>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</si>
  <si>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</si>
  <si>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</si>
  <si>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</si>
  <si>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</si>
  <si>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</si>
  <si>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</si>
  <si>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</si>
  <si>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</si>
  <si>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</si>
  <si>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</si>
  <si>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</si>
  <si>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</si>
  <si>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</si>
  <si>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</si>
  <si>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</si>
  <si>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</si>
  <si>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</si>
  <si>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</si>
  <si>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</si>
  <si>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</si>
  <si>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</si>
  <si>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</si>
  <si>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</si>
  <si>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</si>
  <si>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</si>
  <si>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</si>
  <si>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</si>
  <si>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</si>
  <si>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</si>
  <si>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</si>
  <si>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</si>
  <si>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</si>
  <si>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</si>
  <si>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</si>
  <si>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</si>
  <si>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</si>
  <si>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</si>
  <si>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</si>
  <si>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</si>
  <si>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</si>
  <si>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</si>
  <si>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</si>
  <si>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</si>
  <si>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</si>
  <si>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</si>
  <si>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</si>
  <si>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</si>
  <si>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</si>
  <si>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</si>
  <si>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</si>
  <si>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</si>
  <si>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</si>
  <si>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</si>
  <si>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</si>
  <si>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</si>
  <si>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</si>
  <si>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</si>
  <si>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</si>
  <si>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</si>
  <si>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</si>
  <si>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</si>
  <si>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</si>
  <si>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</si>
  <si>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</si>
  <si>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</si>
  <si>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</si>
  <si>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</si>
  <si>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</si>
  <si>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</si>
  <si>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</si>
  <si>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</si>
  <si>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</si>
  <si>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</si>
  <si>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</si>
  <si>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</si>
  <si>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</si>
  <si>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</si>
  <si>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</si>
  <si>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</si>
  <si>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</si>
  <si>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</si>
  <si>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</si>
  <si>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</si>
  <si>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</si>
  <si>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</si>
  <si>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</si>
  <si>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</si>
  <si>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</si>
  <si>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</si>
  <si>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</si>
  <si>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</si>
  <si>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</si>
  <si>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</si>
  <si>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</si>
  <si>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</si>
  <si>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</si>
  <si>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</si>
  <si>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</si>
  <si>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</si>
  <si>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</si>
  <si>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</si>
  <si>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</si>
  <si>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</si>
  <si>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</si>
  <si>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</si>
  <si>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</si>
  <si>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</si>
  <si>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</si>
  <si>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</si>
  <si>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</si>
  <si>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</si>
  <si>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</si>
  <si>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</si>
  <si>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</si>
  <si>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</si>
  <si>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</si>
  <si>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</si>
  <si>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</si>
  <si>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</si>
  <si>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</si>
  <si>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</si>
  <si>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</si>
  <si>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</si>
  <si>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</si>
  <si>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</si>
  <si>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</si>
  <si>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</si>
  <si>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</si>
  <si>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</si>
  <si>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</si>
  <si>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</si>
  <si>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</si>
  <si>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</si>
  <si>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</si>
  <si>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</si>
  <si>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</si>
  <si>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</si>
  <si>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</si>
  <si>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</si>
  <si>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</si>
  <si>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</si>
  <si>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</si>
  <si>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</si>
  <si>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</si>
  <si>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</si>
  <si>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</si>
  <si>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</si>
  <si>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</si>
  <si>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</si>
  <si>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</si>
  <si>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</si>
  <si>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</si>
  <si>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</si>
  <si>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</si>
  <si>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</si>
  <si>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</si>
  <si>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</si>
  <si>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</si>
  <si>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</si>
  <si>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</si>
  <si>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</si>
  <si>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</si>
  <si>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</si>
  <si>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</si>
  <si>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</si>
  <si>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</si>
  <si>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</si>
  <si>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</si>
  <si>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</si>
  <si>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</si>
  <si>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</si>
  <si>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</si>
  <si>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</si>
  <si>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</si>
  <si>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</si>
  <si>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</si>
  <si>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</si>
  <si>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</si>
  <si>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</si>
  <si>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</si>
  <si>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</si>
  <si>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</si>
  <si>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</si>
  <si>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</si>
  <si>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</si>
  <si>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</si>
  <si>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</si>
  <si>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</si>
  <si>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</si>
  <si>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</si>
  <si>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</si>
  <si>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</si>
  <si>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</si>
  <si>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</si>
  <si>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</si>
  <si>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</si>
  <si>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</si>
  <si>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</si>
  <si>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</si>
  <si>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</si>
  <si>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</si>
  <si>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</si>
  <si>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</si>
  <si>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</si>
  <si>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</si>
  <si>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</si>
  <si>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</si>
  <si>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</si>
  <si>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</si>
  <si>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</si>
  <si>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</si>
  <si>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</si>
  <si>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</si>
  <si>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</si>
  <si>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</si>
  <si>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</si>
  <si>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</si>
  <si>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</si>
  <si>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</si>
  <si>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</si>
  <si>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</si>
  <si>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</si>
  <si>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</si>
  <si>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</si>
  <si>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</si>
  <si>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</si>
  <si>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</si>
  <si>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</si>
  <si>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</si>
  <si>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</si>
  <si>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</si>
  <si>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</si>
  <si>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</si>
  <si>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</si>
  <si>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</si>
  <si>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</si>
  <si>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</si>
  <si>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</si>
  <si>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</si>
  <si>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</si>
  <si>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</si>
  <si>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</si>
  <si>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</si>
  <si>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</si>
  <si>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</si>
  <si>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</si>
  <si>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</si>
  <si>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</si>
  <si>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</si>
  <si>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</si>
  <si>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</si>
  <si>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</si>
  <si>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</si>
  <si>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</si>
  <si>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</si>
  <si>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</si>
  <si>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</si>
  <si>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</si>
  <si>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</si>
  <si>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</si>
  <si>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</si>
  <si>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</si>
  <si>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</si>
  <si>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</si>
  <si>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</si>
  <si>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</si>
  <si>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</si>
  <si>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</si>
  <si>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</si>
  <si>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</si>
  <si>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</si>
  <si>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</si>
  <si>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</si>
  <si>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</si>
  <si>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</si>
  <si>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</si>
  <si>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</si>
  <si>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</si>
  <si>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</si>
  <si>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</si>
  <si>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</si>
  <si>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</si>
  <si>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</si>
  <si>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</si>
  <si>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</si>
  <si>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</si>
  <si>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</si>
  <si>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</si>
  <si>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</si>
  <si>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</si>
  <si>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</si>
  <si>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</si>
  <si>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</si>
  <si>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</si>
  <si>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</si>
  <si>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</si>
  <si>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</si>
  <si>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</si>
  <si>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</si>
  <si>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</si>
  <si>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</si>
  <si>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</si>
  <si>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</si>
  <si>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</si>
  <si>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</si>
  <si>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</si>
  <si>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</si>
  <si>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</si>
  <si>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</si>
  <si>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</si>
  <si>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</si>
  <si>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</si>
  <si>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</si>
  <si>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</si>
  <si>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</si>
  <si>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</si>
  <si>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</si>
  <si>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</si>
  <si>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</si>
  <si>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</si>
  <si>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</si>
  <si>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</si>
  <si>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</si>
  <si>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</si>
  <si>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</si>
  <si>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</si>
  <si>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</si>
  <si>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</si>
  <si>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</si>
  <si>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</si>
  <si>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</si>
  <si>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</si>
  <si>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</si>
  <si>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</si>
  <si>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</si>
  <si>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</si>
  <si>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</si>
  <si>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</si>
  <si>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</si>
  <si>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</si>
  <si>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</si>
  <si>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</si>
  <si>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</si>
  <si>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</si>
  <si>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</si>
  <si>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</si>
  <si>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</si>
  <si>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</si>
  <si>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</si>
  <si>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</si>
  <si>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</si>
  <si>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</si>
  <si>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</si>
  <si>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</si>
  <si>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</si>
  <si>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</si>
  <si>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</si>
  <si>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</si>
  <si>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</si>
  <si>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</si>
  <si>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</si>
  <si>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</si>
  <si>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</si>
  <si>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</si>
  <si>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</si>
  <si>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</si>
  <si>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</si>
  <si>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</si>
  <si>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</si>
  <si>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</si>
  <si>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</si>
  <si>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</si>
  <si>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</si>
  <si>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</si>
  <si>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</si>
  <si>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</si>
  <si>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</si>
  <si>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</si>
  <si>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</si>
  <si>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</si>
  <si>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</si>
  <si>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</si>
  <si>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</si>
  <si>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</si>
  <si>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</si>
  <si>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</si>
  <si>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</si>
  <si>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</si>
  <si>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</si>
  <si>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</si>
  <si>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</si>
  <si>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</si>
  <si>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</si>
  <si>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</si>
  <si>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</si>
  <si>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</si>
  <si>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</si>
  <si>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</si>
  <si>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</si>
  <si>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</si>
  <si>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</si>
  <si>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</si>
  <si>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</si>
  <si>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</si>
  <si>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</si>
  <si>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</si>
  <si>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</si>
  <si>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</si>
  <si>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</si>
  <si>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</si>
  <si>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</si>
  <si>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</si>
  <si>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</si>
  <si>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</si>
  <si>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</si>
  <si>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</si>
  <si>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</si>
  <si>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</si>
  <si>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</si>
  <si>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</si>
  <si>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</si>
  <si>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</si>
  <si>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</si>
  <si>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</si>
  <si>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</si>
  <si>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</si>
  <si>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</si>
  <si>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</si>
  <si>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</si>
  <si>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</si>
  <si>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</si>
  <si>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</si>
  <si>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</si>
  <si>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</si>
  <si>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</si>
  <si>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</si>
  <si>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</si>
  <si>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</si>
  <si>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</si>
  <si>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</si>
  <si>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</si>
  <si>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</si>
  <si>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</si>
  <si>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</si>
  <si>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</si>
  <si>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</si>
  <si>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</si>
  <si>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</si>
  <si>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</si>
  <si>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</si>
  <si>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</si>
  <si>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</si>
  <si>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</si>
  <si>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</si>
  <si>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</si>
  <si>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</si>
  <si>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</si>
  <si>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</si>
  <si>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</si>
  <si>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</si>
  <si>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</si>
  <si>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</si>
  <si>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</si>
  <si>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</si>
  <si>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</si>
  <si>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</si>
  <si>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</si>
  <si>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</si>
  <si>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</si>
  <si>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</si>
  <si>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</si>
  <si>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</si>
  <si>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</si>
  <si>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</si>
  <si>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</si>
  <si>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</si>
  <si>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</si>
  <si>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</si>
  <si>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</si>
  <si>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</si>
  <si>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</si>
  <si>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</si>
  <si>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</si>
  <si>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</si>
  <si>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</si>
  <si>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</si>
  <si>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</si>
  <si>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</si>
  <si>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</si>
  <si>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</si>
  <si>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</si>
  <si>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</si>
  <si>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</si>
  <si>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</si>
  <si>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</si>
  <si>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</si>
  <si>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</si>
  <si>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</si>
  <si>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</si>
  <si>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</si>
  <si>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</si>
  <si>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</si>
  <si>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</si>
  <si>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</si>
  <si>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</si>
  <si>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</si>
  <si>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</si>
  <si>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</si>
  <si>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</si>
  <si>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</si>
  <si>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</si>
  <si>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</si>
  <si>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</si>
  <si>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</si>
  <si>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</si>
  <si>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</si>
  <si>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</si>
  <si>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</si>
  <si>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</si>
  <si>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</si>
  <si>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</si>
  <si>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</si>
  <si>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</si>
  <si>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</si>
  <si>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</si>
  <si>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</si>
  <si>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</si>
  <si>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</si>
  <si>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</si>
  <si>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</si>
  <si>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</si>
  <si>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</si>
  <si>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</si>
  <si>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</si>
  <si>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</si>
  <si>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</si>
  <si>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</si>
  <si>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</si>
  <si>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</si>
  <si>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</si>
  <si>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</si>
  <si>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</si>
  <si>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</si>
  <si>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</si>
  <si>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</si>
  <si>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</si>
  <si>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</si>
  <si>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</si>
  <si>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</si>
  <si>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</si>
  <si>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</si>
  <si>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</si>
  <si>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</si>
  <si>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</si>
  <si>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</si>
  <si>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</si>
  <si>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</si>
  <si>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</si>
  <si>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</si>
  <si>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</si>
  <si>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</si>
  <si>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</si>
  <si>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</si>
  <si>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</si>
  <si>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</si>
  <si>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</si>
  <si>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</si>
  <si>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</si>
  <si>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</si>
  <si>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</si>
  <si>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</si>
  <si>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</si>
  <si>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</si>
  <si>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</si>
  <si>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</si>
  <si>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</si>
  <si>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</si>
  <si>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</si>
  <si>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</si>
  <si>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</si>
  <si>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</si>
  <si>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</si>
  <si>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</si>
  <si>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</si>
  <si>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</si>
  <si>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</si>
  <si>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</si>
  <si>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</si>
  <si>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</si>
  <si>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</si>
  <si>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</si>
  <si>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</si>
  <si>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</si>
  <si>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</si>
  <si>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</si>
  <si>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</si>
  <si>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</si>
  <si>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</si>
  <si>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</si>
  <si>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</si>
  <si>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</si>
  <si>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</si>
  <si>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</si>
  <si>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</si>
  <si>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</si>
  <si>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</si>
  <si>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</si>
  <si>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</si>
  <si>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</si>
  <si>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</si>
  <si>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</si>
  <si>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</si>
  <si>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</si>
  <si>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</si>
  <si>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</si>
  <si>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</si>
  <si>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</si>
  <si>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</si>
  <si>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</si>
  <si>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</si>
  <si>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</si>
  <si>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</si>
  <si>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</si>
  <si>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</si>
  <si>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</si>
  <si>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</si>
  <si>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</si>
  <si>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</si>
  <si>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</si>
  <si>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</si>
  <si>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</si>
  <si>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</si>
  <si>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</si>
  <si>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</si>
  <si>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</si>
  <si>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</si>
  <si>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</si>
  <si>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</si>
  <si>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</si>
  <si>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</si>
  <si>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</si>
  <si>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</si>
  <si>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</si>
  <si>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</si>
  <si>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</si>
  <si>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</si>
  <si>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</si>
  <si>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</si>
  <si>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</si>
  <si>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</si>
  <si>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</si>
  <si>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</si>
  <si>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</si>
  <si>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</si>
  <si>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</si>
  <si>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</si>
  <si>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</si>
  <si>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</si>
  <si>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</si>
  <si>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</si>
  <si>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</si>
  <si>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</si>
  <si>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</si>
  <si>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</si>
  <si>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</si>
  <si>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</si>
  <si>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</si>
  <si>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</si>
  <si>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</si>
  <si>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</si>
  <si>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</si>
  <si>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</si>
  <si>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</si>
  <si>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</si>
  <si>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</si>
  <si>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</si>
  <si>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</si>
  <si>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</si>
  <si>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</si>
  <si>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</si>
  <si>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</si>
  <si>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</si>
  <si>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</si>
  <si>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</si>
  <si>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</si>
  <si>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</si>
  <si>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</si>
  <si>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</si>
  <si>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</si>
  <si>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</si>
  <si>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</si>
  <si>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</si>
  <si>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</si>
  <si>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</si>
  <si>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</si>
  <si>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</si>
  <si>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</si>
  <si>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</si>
  <si>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</si>
  <si>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</si>
  <si>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</si>
  <si>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</si>
  <si>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</si>
  <si>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</si>
  <si>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</si>
  <si>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</si>
  <si>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</si>
  <si>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</si>
  <si>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</si>
  <si>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</si>
  <si>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</si>
  <si>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</si>
  <si>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</si>
  <si>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</si>
  <si>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</si>
  <si>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</si>
  <si>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</si>
  <si>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</si>
  <si>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</si>
  <si>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</si>
  <si>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</si>
  <si>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</si>
  <si>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</si>
  <si>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</si>
  <si>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</si>
  <si>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</si>
  <si>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</si>
  <si>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</si>
  <si>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</si>
  <si>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</si>
  <si>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</si>
  <si>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</si>
  <si>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</si>
  <si>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</si>
  <si>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</si>
  <si>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</si>
  <si>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</si>
  <si>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</si>
  <si>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</si>
  <si>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</si>
  <si>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</si>
  <si>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</si>
  <si>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</si>
  <si>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</si>
  <si>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</si>
  <si>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</si>
  <si>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</si>
  <si>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</si>
  <si>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</si>
  <si>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</si>
  <si>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</si>
  <si>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</si>
  <si>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</si>
  <si>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</si>
  <si>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</si>
  <si>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</si>
  <si>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</si>
  <si>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</si>
  <si>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</si>
  <si>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</si>
  <si>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</si>
  <si>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</si>
  <si>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</si>
  <si>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</si>
  <si>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</si>
  <si>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</si>
  <si>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</si>
  <si>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</si>
  <si>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</si>
  <si>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</si>
  <si>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</si>
  <si>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</si>
  <si>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</si>
  <si>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</si>
  <si>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</si>
  <si>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</si>
  <si>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</si>
  <si>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</si>
  <si>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</si>
  <si>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</si>
  <si>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</si>
  <si>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</si>
  <si>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</si>
  <si>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</si>
  <si>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</si>
  <si>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</si>
  <si>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</si>
  <si>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</si>
  <si>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</si>
  <si>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</si>
  <si>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</si>
  <si>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</si>
  <si>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</si>
  <si>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</si>
  <si>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</si>
  <si>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</si>
  <si>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</si>
  <si>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</si>
  <si>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</si>
  <si>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</si>
  <si>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</si>
  <si>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</si>
  <si>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</si>
  <si>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</si>
  <si>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</si>
  <si>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</si>
  <si>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</si>
  <si>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</si>
  <si>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</si>
  <si>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</si>
  <si>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</si>
  <si>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</si>
  <si>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</si>
  <si>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</si>
  <si>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</si>
  <si>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</si>
  <si>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</si>
  <si>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</si>
  <si>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</si>
  <si>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</si>
  <si>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</si>
  <si>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</si>
  <si>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</si>
  <si>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</si>
  <si>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</si>
  <si>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</si>
  <si>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</si>
  <si>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</si>
  <si>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</si>
  <si>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</si>
  <si>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</si>
  <si>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</si>
  <si>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</si>
  <si>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</si>
  <si>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</si>
  <si>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</si>
  <si>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</si>
  <si>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</si>
  <si>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</si>
  <si>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</si>
  <si>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</si>
  <si>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</si>
  <si>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</si>
  <si>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</si>
  <si>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</si>
  <si>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</si>
  <si>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</si>
  <si>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</si>
  <si>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</si>
  <si>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</si>
  <si>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</si>
  <si>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</si>
  <si>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</si>
  <si>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</si>
  <si>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</si>
  <si>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</si>
  <si>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</si>
  <si>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</si>
  <si>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</si>
  <si>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</si>
  <si>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</si>
  <si>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</si>
  <si>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</si>
  <si>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</si>
  <si>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</si>
  <si>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</si>
  <si>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</si>
  <si>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</si>
  <si>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</si>
  <si>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</si>
  <si>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</si>
  <si>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</si>
  <si>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</si>
  <si>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</si>
  <si>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</si>
  <si>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</si>
  <si>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</si>
  <si>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</si>
  <si>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</si>
  <si>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</si>
  <si>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</si>
  <si>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</si>
  <si>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</si>
  <si>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</si>
  <si>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</si>
  <si>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</si>
  <si>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</si>
  <si>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</si>
  <si>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</si>
  <si>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</si>
  <si>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</si>
  <si>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</si>
  <si>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</si>
  <si>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</si>
  <si>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</si>
  <si>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</si>
  <si>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</si>
  <si>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</si>
  <si>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</si>
  <si>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</si>
  <si>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</si>
  <si>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</si>
  <si>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</si>
  <si>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</si>
  <si>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</si>
  <si>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</si>
  <si>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</si>
  <si>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</si>
  <si>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</si>
  <si>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</si>
  <si>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</si>
  <si>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</si>
  <si>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</si>
  <si>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</si>
  <si>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</si>
  <si>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</si>
  <si>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</si>
  <si>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</si>
  <si>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</si>
  <si>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</si>
  <si>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</si>
  <si>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</si>
  <si>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</si>
  <si>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</si>
  <si>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</si>
  <si>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</si>
  <si>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</si>
  <si>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</si>
  <si>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</si>
  <si>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</si>
  <si>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</si>
  <si>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</si>
  <si>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</si>
  <si>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</si>
  <si>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</si>
  <si>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</si>
  <si>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</si>
  <si>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</si>
  <si>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</si>
  <si>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</si>
  <si>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</si>
  <si>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</si>
  <si>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</si>
  <si>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</si>
  <si>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</si>
  <si>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</si>
  <si>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</si>
  <si>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</si>
  <si>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</si>
  <si>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</si>
  <si>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</si>
  <si>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</si>
  <si>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</si>
  <si>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</si>
  <si>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</si>
  <si>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</si>
  <si>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</si>
  <si>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</si>
  <si>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</si>
  <si>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</si>
  <si>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</si>
  <si>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</si>
  <si>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</si>
  <si>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</si>
  <si>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</si>
  <si>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</si>
  <si>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</si>
  <si>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</si>
  <si>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</si>
  <si>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</si>
  <si>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</si>
  <si>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</si>
  <si>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</si>
  <si>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</si>
  <si>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</si>
  <si>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</si>
  <si>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</si>
  <si>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</si>
  <si>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</si>
  <si>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</si>
  <si>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</si>
  <si>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</si>
  <si>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</si>
  <si>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</si>
  <si>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</si>
  <si>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</si>
  <si>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</si>
  <si>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</si>
  <si>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</si>
  <si>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</si>
  <si>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</si>
  <si>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</si>
  <si>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</si>
  <si>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</si>
  <si>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</si>
  <si>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</si>
  <si>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</si>
  <si>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</si>
  <si>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</si>
  <si>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</si>
  <si>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</si>
  <si>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</si>
  <si>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</si>
  <si>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</si>
  <si>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</si>
  <si>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</si>
  <si>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</si>
  <si>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</si>
  <si>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</si>
  <si>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</si>
  <si>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</si>
  <si>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</si>
  <si>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</si>
  <si>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</si>
  <si>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</si>
  <si>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</si>
  <si>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</si>
  <si>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</si>
  <si>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</si>
  <si>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</si>
  <si>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</si>
  <si>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</si>
  <si>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</si>
  <si>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</si>
  <si>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</si>
  <si>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</si>
  <si>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</si>
  <si>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</si>
  <si>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</si>
  <si>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</si>
  <si>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</si>
  <si>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</si>
  <si>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</si>
  <si>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</si>
  <si>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</si>
  <si>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</si>
  <si>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</si>
  <si>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</si>
  <si>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</si>
  <si>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</si>
  <si>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</si>
  <si>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</si>
  <si>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</si>
  <si>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</si>
  <si>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</si>
  <si>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</si>
  <si>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</si>
  <si>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</si>
  <si>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</si>
  <si>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</si>
  <si>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</si>
  <si>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</si>
  <si>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</si>
  <si>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</si>
  <si>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</si>
  <si>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</si>
  <si>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</si>
  <si>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</si>
  <si>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</si>
  <si>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</si>
  <si>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</si>
  <si>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</si>
  <si>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</si>
  <si>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</si>
  <si>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</si>
  <si>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</si>
  <si>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</si>
  <si>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</si>
  <si>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</si>
  <si>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</si>
  <si>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</si>
  <si>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</si>
  <si>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</si>
  <si>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</si>
  <si>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</si>
  <si>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</si>
  <si>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</si>
  <si>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</si>
  <si>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</si>
  <si>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</si>
  <si>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</si>
  <si>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</si>
  <si>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</si>
  <si>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</si>
  <si>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</si>
  <si>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</si>
  <si>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</si>
  <si>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</si>
  <si>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</si>
  <si>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</si>
  <si>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</si>
  <si>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</si>
  <si>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</si>
  <si>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</si>
  <si>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</si>
  <si>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</si>
  <si>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</si>
  <si>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</si>
  <si>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</si>
  <si>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</si>
  <si>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</si>
  <si>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</si>
  <si>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</si>
  <si>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</si>
  <si>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</si>
  <si>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</si>
  <si>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</si>
  <si>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</si>
  <si>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</si>
  <si>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</si>
  <si>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</si>
  <si>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</si>
  <si>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</si>
  <si>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</si>
  <si>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</si>
  <si>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</si>
  <si>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</si>
  <si>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</si>
  <si>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</si>
  <si>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</si>
  <si>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</si>
  <si>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</si>
  <si>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</si>
  <si>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</si>
  <si>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</si>
  <si>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</si>
  <si>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</si>
  <si>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</si>
  <si>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</si>
  <si>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</si>
  <si>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</si>
  <si>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</si>
  <si>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</si>
  <si>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</si>
  <si>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</si>
  <si>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</si>
  <si>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</si>
  <si>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</si>
  <si>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</si>
  <si>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</si>
  <si>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</si>
  <si>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</si>
  <si>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</si>
  <si>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</si>
  <si>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</si>
  <si>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</si>
  <si>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</si>
  <si>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</si>
  <si>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</si>
  <si>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</si>
  <si>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</si>
  <si>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</si>
  <si>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</si>
  <si>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</si>
  <si>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</si>
  <si>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</si>
  <si>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</si>
  <si>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</si>
  <si>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</si>
  <si>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</si>
  <si>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</si>
  <si>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</si>
  <si>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</si>
  <si>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</si>
  <si>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</si>
  <si>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</si>
  <si>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</si>
  <si>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</si>
  <si>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</si>
  <si>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</si>
  <si>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</si>
  <si>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</si>
  <si>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</si>
  <si>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</si>
  <si>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</si>
  <si>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</si>
  <si>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</si>
  <si>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</si>
  <si>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</si>
  <si>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</si>
  <si>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</si>
  <si>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</si>
  <si>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</si>
  <si>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</si>
  <si>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</si>
  <si>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</si>
  <si>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</si>
  <si>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</si>
  <si>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</si>
  <si>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</si>
  <si>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</si>
  <si>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</si>
  <si>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</si>
  <si>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</si>
  <si>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</si>
  <si>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</si>
  <si>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</si>
  <si>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</si>
  <si>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</si>
  <si>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</si>
  <si>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</si>
  <si>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</si>
  <si>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</si>
  <si>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</si>
  <si>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</si>
  <si>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</si>
  <si>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</si>
  <si>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</si>
  <si>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</si>
  <si>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</si>
  <si>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</si>
  <si>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</si>
  <si>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</si>
  <si>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</si>
  <si>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</si>
  <si>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</si>
  <si>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</si>
  <si>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</si>
  <si>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</si>
  <si>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</si>
  <si>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</si>
  <si>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</si>
  <si>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</si>
  <si>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</si>
  <si>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</si>
  <si>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</si>
  <si>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</si>
  <si>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</si>
  <si>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</si>
  <si>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</si>
  <si>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</si>
  <si>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</si>
  <si>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</si>
  <si>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</si>
  <si>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</si>
  <si>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</si>
  <si>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</si>
  <si>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</si>
  <si>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</si>
  <si>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</si>
  <si>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</si>
  <si>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</si>
  <si>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</si>
  <si>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</si>
  <si>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</si>
  <si>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</si>
  <si>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</si>
  <si>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</si>
  <si>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</si>
  <si>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</si>
  <si>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</si>
  <si>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</si>
  <si>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</si>
  <si>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</si>
  <si>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</si>
  <si>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</si>
  <si>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</si>
  <si>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</si>
  <si>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</si>
  <si>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</si>
  <si>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</si>
  <si>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</si>
  <si>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</si>
  <si>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</si>
  <si>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</si>
  <si>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</si>
  <si>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</si>
  <si>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</si>
  <si>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</si>
  <si>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</si>
  <si>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</si>
  <si>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</si>
  <si>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</si>
  <si>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</si>
  <si>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</si>
  <si>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</si>
  <si>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</si>
  <si>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</si>
  <si>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</si>
  <si>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</si>
  <si>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</si>
  <si>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</si>
  <si>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</si>
  <si>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</si>
  <si>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</si>
  <si>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</si>
  <si>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</si>
  <si>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</si>
  <si>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</si>
  <si>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</si>
  <si>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</si>
  <si>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</si>
  <si>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</si>
  <si>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</si>
  <si>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</si>
  <si>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</si>
  <si>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</si>
  <si>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</si>
  <si>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</si>
  <si>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</si>
  <si>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</si>
  <si>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</si>
  <si>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</si>
  <si>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</si>
  <si>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</si>
  <si>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</si>
  <si>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</si>
  <si>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</si>
  <si>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</si>
  <si>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</si>
  <si>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</si>
  <si>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</si>
  <si>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</si>
  <si>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</si>
  <si>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</si>
  <si>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</si>
  <si>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</si>
  <si>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</si>
  <si>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</si>
  <si>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</si>
  <si>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</si>
  <si>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</si>
  <si>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</si>
  <si>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</si>
  <si>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</si>
  <si>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</si>
  <si>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</si>
  <si>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</si>
  <si>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</si>
  <si>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</si>
  <si>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</si>
  <si>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</si>
  <si>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</si>
  <si>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</si>
  <si>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</si>
  <si>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</si>
  <si>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</si>
  <si>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</si>
  <si>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</si>
  <si>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</si>
  <si>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</si>
  <si>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</si>
  <si>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</si>
  <si>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</si>
  <si>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</si>
  <si>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</si>
  <si>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</si>
  <si>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</si>
  <si>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</si>
  <si>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</si>
  <si>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</si>
  <si>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</si>
  <si>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</si>
  <si>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</si>
  <si>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</si>
  <si>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</si>
  <si>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</si>
  <si>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</si>
  <si>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</si>
  <si>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</si>
  <si>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</si>
  <si>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</si>
  <si>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</si>
  <si>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</si>
  <si>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</si>
  <si>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</si>
  <si>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</si>
  <si>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</si>
  <si>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</si>
  <si>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</si>
  <si>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</si>
  <si>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</si>
  <si>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</si>
  <si>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</si>
  <si>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</si>
  <si>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</si>
  <si>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</si>
  <si>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</si>
  <si>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</si>
  <si>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</si>
  <si>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</si>
  <si>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</si>
  <si>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</si>
  <si>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</si>
  <si>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</si>
  <si>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</si>
  <si>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</si>
  <si>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</si>
  <si>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</si>
  <si>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</si>
  <si>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</si>
  <si>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</si>
  <si>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</si>
  <si>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</si>
  <si>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</si>
  <si>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</si>
  <si>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</si>
  <si>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</si>
  <si>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</si>
  <si>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</si>
  <si>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</si>
  <si>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</si>
  <si>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</si>
  <si>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</si>
  <si>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</si>
  <si>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</si>
  <si>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</si>
  <si>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</si>
  <si>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</si>
  <si>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</si>
  <si>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</si>
  <si>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</si>
  <si>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</si>
  <si>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</si>
  <si>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</si>
  <si>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</si>
  <si>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</si>
  <si>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</si>
  <si>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</si>
  <si>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</si>
  <si>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</si>
  <si>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</si>
  <si>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</si>
  <si>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</si>
  <si>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</si>
  <si>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</si>
  <si>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</si>
  <si>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</si>
  <si>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</si>
  <si>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</si>
  <si>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</si>
  <si>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</si>
  <si>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</si>
  <si>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</si>
  <si>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</si>
  <si>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</si>
  <si>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</si>
  <si>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</si>
  <si>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</si>
  <si>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</si>
  <si>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</si>
  <si>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</si>
  <si>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</si>
  <si>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</si>
  <si>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</si>
  <si>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</si>
  <si>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</si>
  <si>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</si>
  <si>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</si>
  <si>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</si>
  <si>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</si>
  <si>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</si>
  <si>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</si>
  <si>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</si>
  <si>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</si>
  <si>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</si>
  <si>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</si>
  <si>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</si>
  <si>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</si>
  <si>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</si>
  <si>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</si>
  <si>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</si>
  <si>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</si>
  <si>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</si>
  <si>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</si>
  <si>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</si>
  <si>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</si>
  <si>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</si>
  <si>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</si>
  <si>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</si>
  <si>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</si>
  <si>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</si>
  <si>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</si>
  <si>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</si>
  <si>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</si>
  <si>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</si>
  <si>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</si>
  <si>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</si>
  <si>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</si>
  <si>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</si>
  <si>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</si>
  <si>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</si>
  <si>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</si>
  <si>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</si>
  <si>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</si>
  <si>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</si>
  <si>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</si>
  <si>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</si>
  <si>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</si>
  <si>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</si>
  <si>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</si>
  <si>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</si>
  <si>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</si>
  <si>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</si>
  <si>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</si>
  <si>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</si>
  <si>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</si>
  <si>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</si>
  <si>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</si>
  <si>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</si>
  <si>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</si>
  <si>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</si>
  <si>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</si>
  <si>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</si>
  <si>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</si>
  <si>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</si>
  <si>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</si>
  <si>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</si>
  <si>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</si>
  <si>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</si>
  <si>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</si>
  <si>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</si>
  <si>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</si>
  <si>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</si>
  <si>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</si>
  <si>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</si>
  <si>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</si>
  <si>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</si>
  <si>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</si>
  <si>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</si>
  <si>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</si>
  <si>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</si>
  <si>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</si>
  <si>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</si>
  <si>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</si>
  <si>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</si>
  <si>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</si>
  <si>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</si>
  <si>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</si>
  <si>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</si>
  <si>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</si>
  <si>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</si>
  <si>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</si>
  <si>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</si>
  <si>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</si>
  <si>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</si>
  <si>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</si>
  <si>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</si>
  <si>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</si>
  <si>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</si>
  <si>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</si>
  <si>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</si>
  <si>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</si>
  <si>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</si>
  <si>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</si>
  <si>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</si>
  <si>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</si>
  <si>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</si>
  <si>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</si>
  <si>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</si>
  <si>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</si>
  <si>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</si>
  <si>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</si>
  <si>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</si>
  <si>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</si>
  <si>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</si>
  <si>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</si>
  <si>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</si>
  <si>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</si>
  <si>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</si>
  <si>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</si>
  <si>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</si>
  <si>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</si>
  <si>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</si>
  <si>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</si>
  <si>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</si>
  <si>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</si>
  <si>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</si>
  <si>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</si>
  <si>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</si>
  <si>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</si>
  <si>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</si>
  <si>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</si>
  <si>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</si>
  <si>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</si>
  <si>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</si>
  <si>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</si>
  <si>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</si>
  <si>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</si>
  <si>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</si>
  <si>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</si>
  <si>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</si>
  <si>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</si>
  <si>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</si>
  <si>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</si>
  <si>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</si>
  <si>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</si>
  <si>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</si>
  <si>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</si>
  <si>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</si>
  <si>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</si>
  <si>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</si>
  <si>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</si>
  <si>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</si>
  <si>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</si>
  <si>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</si>
  <si>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</si>
  <si>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</si>
  <si>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</si>
  <si>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</si>
  <si>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</si>
  <si>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</si>
  <si>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</si>
  <si>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</si>
  <si>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</si>
  <si>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</si>
  <si>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</si>
  <si>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</si>
  <si>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</si>
  <si>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</si>
  <si>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</si>
  <si>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</si>
  <si>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</si>
  <si>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</si>
  <si>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</si>
  <si>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</si>
  <si>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</si>
  <si>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</si>
  <si>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</si>
  <si>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</si>
  <si>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</si>
  <si>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</si>
  <si>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</si>
  <si>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</si>
  <si>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</si>
  <si>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</si>
  <si>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</si>
  <si>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</si>
  <si>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</si>
  <si>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</si>
  <si>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</si>
  <si>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</si>
  <si>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</si>
  <si>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</si>
  <si>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</si>
  <si>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</si>
  <si>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</si>
  <si>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</si>
  <si>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</si>
  <si>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</si>
  <si>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</si>
  <si>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</si>
  <si>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</si>
  <si>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</si>
  <si>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</si>
  <si>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</si>
  <si>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</si>
  <si>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</si>
  <si>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</si>
  <si>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</si>
  <si>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</si>
  <si>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</si>
  <si>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</si>
  <si>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</si>
  <si>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</si>
  <si>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</si>
  <si>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</si>
  <si>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</si>
  <si>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</si>
  <si>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</si>
  <si>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</si>
  <si>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</si>
  <si>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</si>
  <si>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</si>
  <si>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</si>
  <si>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</si>
  <si>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</si>
  <si>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</si>
  <si>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</si>
  <si>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</si>
  <si>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</si>
  <si>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</si>
  <si>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</si>
  <si>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</si>
  <si>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</si>
  <si>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</si>
  <si>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</si>
  <si>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</si>
  <si>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</si>
  <si>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</si>
  <si>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</si>
  <si>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</si>
  <si>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</si>
  <si>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</si>
  <si>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</si>
  <si>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</si>
  <si>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</si>
  <si>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</si>
  <si>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</si>
  <si>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</si>
  <si>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</si>
  <si>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</si>
  <si>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</si>
  <si>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</si>
  <si>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</si>
  <si>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</si>
  <si>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</si>
  <si>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</si>
  <si>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</si>
  <si>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</si>
  <si>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</si>
  <si>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</si>
  <si>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</si>
  <si>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</si>
  <si>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</si>
  <si>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</si>
  <si>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</si>
  <si>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</si>
  <si>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</si>
  <si>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</si>
  <si>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</si>
  <si>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</si>
  <si>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</si>
  <si>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</si>
  <si>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</si>
  <si>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</si>
  <si>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</si>
  <si>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</si>
  <si>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</si>
  <si>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</si>
  <si>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</si>
  <si>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</si>
  <si>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</si>
  <si>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</si>
  <si>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</si>
  <si>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</si>
  <si>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</si>
  <si>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</si>
  <si>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</si>
  <si>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</si>
  <si>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</si>
  <si>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</si>
  <si>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</si>
  <si>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</si>
  <si>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</si>
  <si>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</si>
  <si>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</si>
  <si>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</si>
  <si>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</si>
  <si>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</si>
  <si>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</si>
  <si>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</si>
  <si>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</si>
  <si>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</si>
  <si>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</si>
  <si>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</si>
  <si>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</si>
  <si>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</si>
  <si>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</si>
  <si>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</si>
  <si>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</si>
  <si>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</si>
  <si>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</si>
  <si>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</si>
  <si>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</si>
  <si>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</si>
  <si>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</si>
  <si>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</si>
  <si>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</si>
  <si>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</si>
  <si>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</si>
  <si>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</si>
  <si>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</si>
  <si>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</si>
  <si>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</si>
  <si>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</si>
  <si>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</si>
  <si>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</si>
  <si>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</si>
  <si>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</si>
  <si>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</si>
  <si>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</si>
  <si>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</si>
  <si>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</si>
  <si>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</si>
  <si>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</si>
  <si>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</si>
  <si>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</si>
  <si>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</si>
  <si>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</si>
  <si>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</si>
  <si>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</si>
  <si>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</si>
  <si>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</si>
  <si>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</si>
  <si>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</si>
  <si>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</si>
  <si>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</si>
  <si>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</si>
  <si>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</si>
  <si>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</si>
  <si>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</si>
  <si>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</si>
  <si>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</si>
  <si>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</si>
  <si>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</si>
  <si>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</si>
  <si>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</si>
  <si>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</si>
  <si>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</si>
  <si>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</si>
  <si>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</si>
  <si>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</si>
  <si>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</si>
  <si>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</si>
  <si>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</si>
  <si>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</si>
  <si>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</si>
  <si>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</si>
  <si>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</si>
  <si>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</si>
  <si>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</si>
  <si>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</si>
  <si>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</si>
  <si>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</si>
  <si>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</si>
  <si>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</si>
  <si>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</si>
  <si>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</si>
  <si>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</si>
  <si>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</si>
  <si>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</si>
  <si>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</si>
  <si>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</si>
  <si>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</si>
  <si>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</si>
  <si>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</si>
  <si>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</si>
  <si>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</si>
  <si>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</si>
  <si>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</si>
  <si>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</si>
  <si>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</si>
  <si>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</si>
  <si>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</si>
  <si>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</si>
  <si>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</si>
  <si>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</si>
  <si>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</si>
  <si>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</si>
  <si>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</si>
  <si>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</si>
  <si>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</si>
  <si>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</si>
  <si>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</si>
  <si>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</si>
  <si>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</si>
  <si>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</si>
  <si>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</si>
  <si>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</si>
  <si>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</si>
  <si>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</si>
  <si>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</si>
  <si>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</si>
  <si>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</si>
  <si>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</si>
  <si>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</si>
  <si>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</si>
  <si>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</si>
  <si>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</si>
  <si>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</si>
  <si>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</si>
  <si>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</si>
  <si>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</si>
  <si>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</si>
  <si>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</si>
  <si>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</si>
  <si>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</si>
  <si>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</si>
  <si>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</si>
  <si>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</si>
  <si>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</si>
  <si>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</si>
  <si>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</si>
  <si>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</si>
  <si>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</si>
  <si>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</si>
  <si>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</si>
  <si>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</si>
  <si>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</si>
  <si>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</si>
  <si>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</si>
  <si>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</si>
  <si>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</si>
  <si>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</si>
  <si>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</si>
  <si>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</si>
  <si>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</si>
  <si>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</si>
  <si>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</si>
  <si>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</si>
  <si>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</si>
  <si>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</si>
  <si>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</si>
  <si>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</si>
  <si>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</si>
  <si>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</si>
  <si>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</si>
  <si>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</si>
  <si>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</si>
  <si>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</si>
  <si>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</si>
  <si>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</si>
  <si>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</si>
  <si>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</si>
  <si>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</si>
  <si>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</si>
  <si>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</si>
  <si>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</si>
  <si>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</si>
  <si>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</si>
  <si>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</si>
  <si>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</si>
  <si>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</si>
  <si>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</si>
  <si>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</si>
  <si>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</si>
  <si>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</si>
  <si>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</si>
  <si>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</si>
  <si>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</si>
  <si>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</si>
  <si>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</si>
  <si>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</si>
  <si>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</si>
  <si>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</si>
  <si>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</si>
  <si>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</si>
  <si>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</si>
  <si>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</si>
  <si>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</si>
  <si>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</si>
  <si>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</si>
  <si>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</si>
  <si>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</si>
  <si>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</si>
  <si>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</si>
  <si>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</si>
  <si>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</si>
  <si>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</si>
  <si>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</si>
  <si>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</si>
  <si>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</si>
  <si>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</si>
  <si>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</si>
  <si>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</si>
  <si>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</si>
  <si>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</si>
  <si>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</si>
  <si>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</si>
  <si>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</si>
  <si>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</si>
  <si>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</si>
  <si>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</si>
  <si>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</si>
  <si>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</si>
  <si>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</si>
  <si>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</si>
  <si>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</si>
  <si>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</si>
  <si>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</si>
  <si>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</si>
  <si>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</si>
  <si>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</si>
  <si>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</si>
  <si>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</si>
  <si>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</si>
  <si>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</si>
  <si>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</si>
  <si>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</si>
  <si>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</si>
  <si>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</si>
  <si>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</si>
  <si>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</si>
  <si>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</si>
  <si>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</si>
  <si>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</si>
  <si>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</si>
  <si>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</si>
  <si>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</si>
  <si>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</si>
  <si>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</si>
  <si>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</si>
  <si>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</si>
  <si>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</si>
  <si>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</si>
  <si>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</si>
  <si>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</si>
  <si>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</si>
  <si>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</si>
  <si>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</si>
  <si>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</si>
  <si>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</si>
  <si>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</si>
  <si>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</si>
  <si>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</si>
  <si>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</si>
  <si>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</si>
  <si>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</si>
  <si>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</si>
  <si>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</si>
  <si>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</si>
  <si>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</si>
  <si>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</si>
  <si>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</si>
  <si>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</si>
  <si>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</si>
  <si>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</si>
  <si>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</si>
  <si>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</si>
  <si>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</si>
  <si>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</si>
  <si>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</si>
  <si>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</si>
  <si>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</si>
  <si>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</si>
  <si>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</si>
  <si>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</si>
  <si>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</si>
  <si>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</si>
  <si>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</si>
  <si>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</si>
  <si>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</si>
  <si>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</si>
  <si>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</si>
  <si>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</si>
  <si>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</si>
  <si>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</si>
  <si>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</si>
  <si>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</si>
  <si>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</si>
  <si>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</si>
  <si>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</si>
  <si>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</si>
  <si>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</si>
  <si>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</si>
  <si>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</si>
  <si>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</si>
  <si>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</si>
  <si>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</si>
  <si>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</si>
  <si>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</si>
  <si>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</si>
  <si>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</si>
  <si>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</si>
  <si>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</si>
  <si>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</si>
  <si>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</si>
  <si>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</si>
  <si>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</si>
  <si>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</si>
  <si>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</si>
  <si>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</si>
  <si>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</si>
  <si>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</si>
  <si>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</si>
  <si>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</si>
  <si>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</si>
  <si>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</si>
  <si>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</si>
  <si>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</si>
  <si>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</si>
  <si>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</si>
  <si>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</si>
  <si>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</si>
  <si>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</si>
  <si>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</si>
  <si>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</si>
  <si>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</si>
  <si>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</si>
  <si>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</si>
  <si>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</si>
  <si>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</si>
  <si>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</si>
  <si>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</si>
  <si>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</si>
  <si>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</si>
  <si>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</si>
  <si>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</si>
  <si>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</si>
  <si>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</si>
  <si>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</si>
  <si>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</si>
  <si>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</si>
  <si>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</si>
  <si>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</si>
  <si>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</si>
  <si>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</si>
  <si>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</si>
  <si>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</si>
  <si>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</si>
  <si>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</si>
  <si>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</si>
  <si>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</si>
  <si>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</si>
  <si>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</si>
  <si>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</si>
  <si>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</si>
  <si>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</si>
  <si>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</si>
  <si>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</si>
  <si>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</si>
  <si>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</si>
  <si>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</si>
  <si>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</si>
  <si>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</si>
  <si>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</si>
  <si>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</si>
  <si>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</si>
  <si>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</si>
  <si>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</si>
  <si>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</si>
  <si>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</si>
  <si>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</si>
  <si>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</si>
  <si>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</si>
  <si>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</si>
  <si>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</si>
  <si>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</si>
  <si>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</si>
  <si>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</si>
  <si>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</si>
  <si>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</si>
  <si>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</si>
  <si>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</si>
  <si>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</si>
  <si>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</si>
  <si>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</si>
  <si>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</si>
  <si>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</si>
  <si>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</si>
  <si>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</si>
  <si>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</si>
  <si>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</si>
  <si>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</si>
  <si>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</si>
  <si>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</si>
  <si>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</si>
  <si>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</si>
  <si>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</si>
  <si>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</si>
  <si>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</si>
  <si>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</si>
  <si>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</si>
  <si>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</si>
  <si>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</si>
  <si>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</si>
  <si>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</si>
  <si>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</si>
  <si>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</si>
  <si>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</si>
  <si>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</si>
  <si>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</si>
  <si>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</si>
  <si>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</si>
  <si>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</si>
  <si>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</si>
  <si>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</si>
  <si>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</si>
  <si>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</si>
  <si>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</si>
  <si>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</si>
  <si>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</si>
  <si>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</si>
  <si>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</si>
  <si>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</si>
  <si>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</si>
  <si>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</si>
  <si>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</si>
  <si>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</si>
  <si>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</si>
  <si>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</si>
  <si>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</si>
  <si>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</si>
  <si>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</si>
  <si>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</si>
  <si>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</si>
  <si>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</si>
  <si>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</si>
  <si>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</si>
  <si>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</si>
  <si>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</si>
  <si>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</si>
  <si>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</si>
  <si>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</si>
  <si>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</si>
  <si>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</si>
  <si>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</si>
  <si>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</si>
  <si>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</si>
  <si>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</si>
  <si>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</si>
  <si>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</si>
  <si>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</si>
  <si>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</si>
  <si>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</si>
  <si>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</si>
  <si>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</si>
  <si>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</si>
  <si>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</si>
  <si>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</si>
  <si>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</si>
  <si>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</si>
  <si>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</si>
  <si>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</si>
  <si>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</si>
  <si>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</si>
  <si>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</si>
  <si>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</si>
  <si>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</si>
  <si>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</si>
  <si>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</si>
  <si>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</si>
  <si>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</si>
  <si>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</si>
  <si>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</si>
  <si>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</si>
  <si>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</si>
  <si>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</si>
  <si>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</si>
  <si>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</si>
  <si>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</si>
  <si>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</si>
  <si>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</si>
  <si>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</si>
  <si>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</si>
  <si>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</si>
  <si>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</si>
  <si>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</si>
  <si>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</si>
  <si>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</si>
  <si>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</si>
  <si>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</si>
  <si>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</si>
  <si>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</si>
  <si>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</si>
  <si>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</si>
  <si>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</si>
  <si>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</si>
  <si>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</si>
  <si>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</si>
  <si>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</si>
  <si>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</si>
  <si>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</si>
  <si>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</si>
  <si>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</si>
  <si>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</si>
  <si>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</si>
  <si>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</si>
  <si>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</si>
  <si>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</si>
  <si>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</si>
  <si>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</si>
  <si>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</si>
  <si>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</si>
  <si>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</si>
  <si>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</si>
  <si>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</si>
  <si>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</si>
  <si>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</si>
  <si>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</si>
  <si>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</si>
  <si>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</si>
  <si>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</si>
  <si>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</si>
  <si>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</si>
  <si>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</si>
  <si>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</si>
  <si>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</si>
  <si>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</si>
  <si>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</si>
  <si>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</si>
  <si>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</si>
  <si>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</si>
  <si>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</si>
  <si>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</si>
  <si>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</si>
  <si>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</si>
  <si>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</si>
  <si>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</si>
  <si>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</si>
  <si>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</si>
  <si>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</si>
  <si>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</si>
  <si>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</si>
  <si>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</si>
  <si>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</si>
  <si>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</si>
  <si>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</si>
  <si>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</si>
  <si>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</si>
  <si>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</si>
  <si>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</si>
  <si>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</si>
  <si>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</si>
  <si>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</si>
  <si>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</si>
  <si>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</si>
  <si>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</si>
  <si>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</si>
  <si>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</si>
  <si>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</si>
  <si>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</si>
  <si>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</si>
  <si>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</si>
  <si>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</si>
  <si>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</si>
  <si>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</si>
  <si>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</si>
  <si>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</si>
  <si>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</si>
  <si>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</si>
  <si>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</si>
  <si>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</si>
  <si>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</si>
  <si>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</si>
  <si>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</si>
  <si>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</si>
  <si>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</si>
  <si>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</si>
  <si>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</si>
  <si>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</si>
  <si>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</si>
  <si>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</si>
  <si>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</si>
  <si>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</si>
  <si>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</si>
  <si>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</si>
  <si>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</si>
  <si>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</si>
  <si>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</si>
  <si>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</si>
  <si>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</si>
  <si>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</si>
  <si>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</si>
  <si>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</si>
  <si>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</si>
  <si>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</si>
  <si>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</si>
  <si>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</si>
  <si>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</si>
  <si>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</si>
  <si>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</si>
  <si>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</si>
  <si>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</si>
  <si>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</si>
  <si>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</si>
  <si>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</si>
  <si>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</si>
  <si>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</si>
  <si>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</si>
  <si>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</si>
  <si>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</si>
  <si>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</si>
  <si>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</si>
  <si>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</si>
  <si>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</si>
  <si>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</si>
  <si>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</si>
  <si>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</si>
  <si>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</si>
  <si>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</si>
  <si>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</si>
  <si>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</si>
  <si>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</si>
  <si>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</si>
  <si>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</si>
  <si>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</si>
  <si>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</si>
  <si>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</si>
  <si>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</si>
  <si>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</si>
  <si>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</si>
  <si>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</si>
  <si>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</si>
  <si>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</si>
  <si>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</si>
  <si>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</si>
  <si>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</si>
  <si>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</si>
  <si>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</si>
  <si>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</si>
  <si>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</si>
  <si>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</si>
  <si>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</si>
  <si>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</si>
  <si>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</si>
  <si>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</si>
  <si>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</si>
  <si>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</si>
  <si>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</si>
  <si>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</si>
  <si>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</si>
  <si>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</si>
  <si>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</si>
  <si>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</si>
  <si>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</si>
  <si>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</si>
  <si>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</si>
  <si>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</si>
  <si>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</si>
  <si>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</si>
  <si>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</si>
  <si>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</si>
  <si>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</si>
  <si>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</si>
  <si>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</si>
  <si>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</si>
  <si>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</si>
  <si>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</si>
  <si>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</si>
  <si>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</si>
  <si>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</si>
  <si>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</si>
  <si>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</si>
  <si>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</si>
  <si>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</si>
  <si>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</si>
  <si>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</si>
  <si>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</si>
  <si>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</si>
  <si>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</si>
  <si>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</si>
  <si>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</si>
  <si>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</si>
  <si>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</si>
  <si>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</si>
  <si>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</si>
  <si>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</si>
  <si>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</si>
  <si>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</si>
  <si>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</si>
  <si>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</si>
  <si>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</si>
  <si>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</si>
  <si>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</si>
  <si>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</si>
  <si>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</si>
  <si>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</si>
  <si>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</si>
  <si>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</si>
  <si>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</si>
  <si>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</si>
  <si>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</si>
  <si>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</si>
  <si>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</si>
  <si>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</si>
  <si>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</si>
  <si>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</si>
  <si>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</si>
  <si>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</si>
  <si>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</si>
  <si>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</si>
  <si>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</si>
  <si>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</si>
  <si>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</si>
  <si>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</si>
  <si>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</si>
  <si>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</si>
  <si>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</si>
  <si>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</si>
  <si>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</si>
  <si>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</si>
  <si>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</si>
  <si>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</si>
  <si>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</si>
  <si>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</si>
  <si>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</si>
  <si>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</si>
  <si>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</si>
  <si>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</si>
  <si>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</si>
  <si>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</si>
  <si>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</si>
  <si>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</si>
  <si>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</si>
  <si>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</si>
  <si>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</si>
  <si>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</si>
  <si>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</si>
  <si>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</si>
  <si>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</si>
  <si>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</si>
  <si>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</si>
  <si>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</si>
  <si>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</si>
  <si>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</si>
  <si>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</si>
  <si>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</si>
  <si>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</si>
  <si>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</si>
  <si>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</si>
  <si>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</si>
  <si>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</si>
  <si>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</si>
  <si>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</si>
  <si>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</si>
  <si>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</si>
  <si>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</si>
  <si>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</si>
  <si>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</si>
  <si>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</si>
  <si>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</si>
  <si>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</si>
  <si>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</si>
  <si>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</si>
  <si>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</si>
  <si>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</si>
  <si>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</si>
  <si>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</si>
  <si>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</si>
  <si>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</si>
  <si>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</si>
  <si>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</si>
  <si>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</si>
  <si>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</si>
  <si>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</si>
  <si>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</si>
  <si>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</si>
  <si>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</si>
  <si>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</si>
  <si>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</si>
  <si>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</si>
  <si>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</si>
  <si>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</si>
  <si>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</si>
  <si>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</si>
  <si>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</si>
  <si>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</si>
  <si>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</si>
  <si>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</si>
  <si>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</si>
  <si>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</si>
  <si>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</si>
  <si>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</si>
  <si>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</si>
  <si>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</si>
  <si>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</si>
  <si>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</si>
  <si>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</si>
  <si>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</si>
  <si>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</si>
  <si>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</si>
  <si>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</si>
  <si>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</si>
  <si>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</si>
  <si>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</si>
  <si>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</si>
  <si>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</si>
  <si>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</si>
  <si>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</si>
  <si>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</si>
  <si>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</si>
  <si>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</si>
  <si>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</si>
  <si>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</si>
  <si>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</si>
  <si>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</si>
  <si>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</si>
  <si>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</si>
  <si>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</si>
  <si>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</si>
  <si>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</si>
  <si>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</si>
  <si>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</si>
  <si>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</si>
  <si>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</si>
  <si>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</si>
  <si>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</si>
  <si>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</si>
  <si>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</si>
  <si>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</si>
  <si>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</si>
  <si>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</si>
  <si>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</si>
  <si>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</si>
  <si>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</si>
  <si>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</si>
  <si>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</si>
  <si>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</si>
  <si>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</si>
  <si>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</si>
  <si>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</si>
  <si>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</si>
  <si>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</si>
  <si>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</si>
  <si>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</si>
  <si>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</si>
  <si>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</si>
  <si>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</si>
  <si>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</si>
  <si>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</si>
  <si>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</si>
  <si>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</si>
  <si>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</si>
  <si>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</si>
  <si>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</si>
  <si>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</si>
  <si>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</si>
  <si>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</si>
  <si>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</si>
  <si>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</si>
  <si>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</si>
  <si>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</si>
  <si>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</si>
  <si>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</si>
  <si>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</si>
  <si>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</si>
  <si>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</si>
  <si>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</si>
  <si>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</si>
  <si>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</si>
  <si>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</si>
  <si>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</si>
  <si>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</si>
  <si>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</si>
  <si>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</si>
  <si>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</si>
  <si>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</si>
  <si>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</si>
  <si>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</si>
  <si>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</si>
  <si>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</si>
  <si>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</si>
  <si>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</si>
  <si>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</si>
  <si>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</si>
  <si>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</si>
  <si>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</si>
  <si>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</si>
  <si>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</si>
  <si>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</si>
  <si>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</si>
  <si>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</si>
  <si>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</si>
  <si>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</si>
  <si>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</si>
  <si>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</si>
  <si>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</si>
  <si>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</si>
  <si>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</si>
  <si>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</si>
  <si>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</si>
  <si>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</si>
  <si>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</si>
  <si>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</si>
  <si>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</si>
  <si>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</si>
  <si>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</si>
  <si>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</si>
  <si>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</si>
  <si>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</si>
  <si>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</si>
  <si>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</si>
  <si>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</si>
  <si>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</si>
  <si>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</si>
  <si>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</si>
  <si>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</si>
  <si>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</si>
  <si>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</si>
  <si>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</si>
  <si>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</si>
  <si>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</si>
  <si>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</si>
  <si>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</si>
  <si>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</si>
  <si>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</si>
  <si>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</si>
  <si>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</si>
  <si>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</si>
  <si>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</si>
  <si>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</si>
  <si>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</si>
  <si>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</si>
  <si>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</si>
  <si>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</si>
  <si>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</si>
  <si>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</si>
  <si>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</si>
  <si>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</si>
  <si>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</si>
  <si>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</si>
  <si>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</si>
  <si>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</si>
  <si>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</si>
  <si>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</si>
  <si>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</si>
  <si>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</si>
  <si>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</si>
  <si>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</si>
  <si>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</si>
  <si>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</si>
  <si>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</si>
  <si>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</si>
  <si>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</si>
  <si>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</si>
  <si>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</si>
  <si>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</si>
  <si>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</si>
  <si>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</si>
  <si>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</si>
  <si>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</si>
  <si>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</si>
  <si>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</si>
  <si>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</si>
  <si>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</si>
  <si>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</si>
  <si>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</si>
  <si>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</si>
  <si>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</si>
  <si>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</si>
  <si>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</si>
  <si>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</si>
  <si>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</si>
  <si>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</si>
  <si>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</si>
  <si>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</si>
  <si>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</si>
  <si>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</si>
  <si>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</si>
  <si>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</si>
  <si>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</si>
  <si>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</si>
  <si>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</si>
  <si>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</si>
  <si>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</si>
  <si>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</si>
  <si>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</si>
  <si>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</si>
  <si>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</si>
  <si>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</si>
  <si>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</si>
  <si>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</si>
  <si>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</si>
  <si>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</si>
  <si>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</si>
  <si>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</si>
  <si>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</si>
  <si>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</si>
  <si>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</si>
  <si>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</si>
  <si>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</si>
  <si>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</si>
  <si>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</si>
  <si>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</si>
  <si>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</si>
  <si>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</si>
  <si>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</si>
  <si>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</si>
  <si>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</si>
  <si>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</si>
  <si>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</si>
  <si>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</si>
  <si>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</si>
  <si>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</si>
  <si>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</si>
  <si>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</si>
  <si>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</si>
  <si>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</si>
  <si>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</si>
  <si>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</si>
  <si>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</si>
  <si>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</si>
  <si>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</si>
  <si>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</si>
  <si>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</si>
  <si>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</si>
  <si>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</si>
  <si>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</si>
  <si>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</si>
  <si>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</si>
  <si>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</si>
  <si>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</si>
  <si>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</si>
  <si>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</si>
  <si>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</si>
  <si>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</si>
  <si>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</si>
  <si>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</si>
  <si>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</si>
  <si>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</si>
  <si>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</si>
  <si>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</si>
  <si>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</si>
  <si>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</si>
  <si>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</si>
  <si>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</si>
  <si>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</si>
  <si>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</si>
  <si>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</si>
  <si>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</si>
  <si>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</si>
  <si>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</si>
  <si>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</si>
  <si>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</si>
  <si>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</si>
  <si>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</si>
  <si>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</si>
  <si>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</si>
  <si>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</si>
  <si>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</si>
  <si>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</si>
  <si>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</si>
  <si>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</si>
  <si>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</si>
  <si>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</si>
  <si>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</si>
  <si>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</si>
  <si>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</si>
  <si>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</si>
  <si>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</si>
  <si>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</si>
  <si>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</si>
  <si>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</si>
  <si>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</si>
  <si>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</si>
  <si>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</si>
  <si>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</si>
  <si>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</si>
  <si>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</si>
  <si>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</si>
  <si>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</si>
  <si>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</si>
  <si>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</si>
  <si>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</si>
  <si>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</si>
  <si>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</si>
  <si>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</si>
  <si>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</si>
  <si>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</si>
  <si>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</si>
  <si>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</si>
  <si>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</si>
  <si>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</si>
  <si>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</si>
  <si>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</si>
  <si>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</si>
  <si>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</si>
  <si>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</si>
  <si>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</si>
  <si>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</si>
  <si>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</si>
  <si>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</si>
  <si>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</si>
  <si>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</si>
  <si>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</si>
  <si>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</si>
  <si>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</si>
  <si>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</si>
  <si>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</si>
  <si>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</si>
  <si>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</si>
  <si>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</si>
  <si>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</si>
  <si>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</si>
  <si>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</si>
  <si>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</si>
  <si>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</si>
  <si>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</si>
  <si>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</si>
  <si>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</si>
  <si>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</si>
  <si>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</si>
  <si>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</si>
  <si>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</si>
  <si>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</si>
  <si>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</si>
  <si>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</si>
  <si>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</si>
  <si>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</si>
  <si>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</si>
  <si>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</si>
  <si>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</si>
  <si>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</si>
  <si>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</si>
  <si>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</si>
  <si>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</si>
  <si>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</si>
  <si>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</si>
  <si>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</si>
  <si>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</si>
  <si>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</si>
  <si>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</si>
  <si>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</si>
  <si>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</si>
  <si>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</si>
  <si>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</si>
  <si>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</si>
  <si>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</si>
  <si>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</si>
  <si>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</si>
  <si>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</si>
  <si>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</si>
  <si>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</si>
  <si>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</si>
  <si>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</si>
  <si>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</si>
  <si>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</si>
  <si>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</si>
  <si>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</si>
  <si>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</si>
  <si>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</si>
  <si>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</si>
  <si>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</si>
  <si>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</si>
  <si>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</si>
  <si>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</si>
  <si>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</si>
  <si>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</si>
  <si>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</si>
  <si>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</si>
  <si>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</si>
  <si>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</si>
  <si>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</si>
  <si>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</si>
  <si>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</si>
  <si>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</si>
  <si>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</si>
  <si>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</si>
  <si>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</si>
  <si>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</si>
  <si>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</si>
  <si>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</si>
  <si>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</si>
  <si>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</si>
  <si>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</si>
  <si>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</si>
  <si>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</si>
  <si>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</si>
  <si>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</si>
  <si>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</si>
  <si>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</si>
  <si>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</si>
  <si>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</si>
  <si>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</si>
  <si>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</si>
  <si>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</si>
  <si>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</si>
  <si>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</si>
  <si>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</si>
  <si>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</si>
  <si>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</si>
  <si>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</si>
  <si>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</si>
  <si>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</si>
  <si>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</si>
  <si>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</si>
  <si>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</si>
  <si>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</si>
  <si>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</si>
  <si>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</si>
  <si>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</si>
  <si>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</si>
  <si>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</si>
  <si>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</si>
  <si>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</si>
  <si>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</si>
  <si>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</si>
  <si>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</si>
  <si>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</si>
  <si>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</si>
  <si>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</si>
  <si>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</si>
  <si>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</si>
  <si>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</si>
  <si>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</si>
  <si>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</si>
  <si>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</si>
  <si>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</si>
  <si>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</si>
  <si>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</si>
  <si>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</si>
  <si>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</si>
  <si>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</si>
  <si>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</si>
  <si>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</si>
  <si>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</si>
  <si>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</si>
  <si>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</si>
  <si>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</si>
  <si>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</si>
  <si>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</si>
  <si>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</si>
  <si>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</si>
  <si>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</si>
  <si>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</si>
  <si>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</si>
  <si>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</si>
  <si>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</si>
  <si>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</si>
  <si>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</si>
  <si>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</si>
  <si>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</si>
  <si>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</si>
  <si>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</si>
  <si>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</si>
  <si>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</si>
  <si>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</si>
  <si>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</si>
  <si>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</si>
  <si>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</si>
  <si>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</si>
  <si>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</si>
  <si>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</si>
  <si>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</si>
  <si>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</si>
  <si>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</si>
  <si>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</si>
  <si>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</si>
  <si>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</si>
  <si>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</si>
  <si>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</si>
  <si>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</si>
  <si>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</si>
  <si>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</si>
  <si>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</si>
  <si>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</si>
  <si>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</si>
  <si>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</si>
  <si>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</si>
  <si>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</si>
  <si>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</si>
  <si>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</si>
  <si>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</si>
  <si>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</si>
  <si>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</si>
  <si>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</si>
  <si>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</si>
  <si>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</si>
  <si>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</si>
  <si>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</si>
  <si>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</si>
  <si>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</si>
  <si>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</si>
  <si>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</si>
  <si>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</si>
  <si>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</si>
  <si>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</si>
  <si>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</si>
  <si>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</si>
  <si>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</si>
  <si>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</si>
  <si>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</si>
  <si>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</si>
  <si>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</si>
  <si>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</si>
  <si>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</si>
  <si>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</si>
  <si>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</si>
  <si>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</si>
  <si>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</si>
  <si>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</si>
  <si>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</si>
  <si>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</si>
  <si>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</si>
  <si>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</si>
  <si>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</si>
  <si>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</si>
  <si>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</si>
  <si>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</si>
  <si>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</si>
  <si>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</si>
  <si>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</si>
  <si>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</si>
  <si>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</si>
  <si>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</si>
  <si>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</si>
  <si>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</si>
  <si>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</si>
  <si>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</si>
  <si>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</si>
  <si>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</si>
  <si>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</si>
  <si>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</si>
  <si>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</si>
  <si>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</si>
  <si>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</si>
  <si>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</si>
  <si>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</si>
  <si>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</si>
  <si>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</si>
  <si>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</si>
  <si>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</si>
  <si>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</si>
  <si>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</si>
  <si>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</si>
  <si>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</si>
  <si>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</si>
  <si>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</si>
  <si>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</si>
  <si>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</si>
  <si>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</si>
  <si>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</si>
  <si>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</si>
  <si>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</si>
  <si>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</si>
  <si>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</si>
  <si>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</si>
  <si>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</si>
  <si>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</si>
  <si>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</si>
  <si>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</si>
  <si>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</si>
  <si>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</si>
  <si>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</si>
  <si>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</si>
  <si>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</si>
  <si>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</si>
  <si>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</si>
  <si>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</si>
  <si>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</si>
  <si>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</si>
  <si>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</si>
  <si>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</si>
  <si>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</si>
  <si>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</si>
  <si>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</si>
  <si>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</si>
  <si>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</si>
  <si>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</si>
  <si>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</si>
  <si>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</si>
  <si>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</si>
  <si>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</si>
  <si>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</si>
  <si>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</si>
  <si>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</si>
  <si>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</si>
  <si>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</si>
  <si>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</si>
  <si>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</si>
  <si>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</si>
  <si>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</si>
  <si>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</si>
  <si>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</si>
  <si>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</si>
  <si>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</si>
  <si>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</si>
  <si>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</si>
  <si>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</si>
  <si>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</si>
  <si>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</si>
  <si>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</si>
  <si>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</si>
  <si>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</si>
  <si>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</si>
  <si>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</si>
  <si>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</si>
  <si>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</si>
  <si>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</si>
  <si>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</si>
  <si>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</si>
  <si>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</si>
  <si>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</si>
  <si>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</si>
  <si>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</si>
  <si>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</si>
  <si>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</si>
  <si>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</si>
  <si>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</si>
  <si>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</si>
  <si>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</si>
  <si>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</si>
  <si>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</si>
  <si>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</si>
  <si>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</si>
  <si>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</si>
  <si>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</si>
  <si>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</si>
  <si>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</si>
  <si>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</si>
  <si>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</si>
  <si>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</si>
  <si>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</si>
  <si>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</si>
  <si>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</si>
  <si>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</si>
  <si>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</si>
  <si>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</si>
  <si>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</si>
  <si>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</si>
  <si>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</si>
  <si>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</si>
  <si>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</si>
  <si>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</si>
  <si>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</si>
  <si>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</si>
  <si>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</si>
  <si>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</si>
  <si>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</si>
  <si>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</si>
  <si>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</si>
  <si>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</si>
  <si>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</si>
  <si>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</si>
  <si>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</si>
  <si>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</si>
  <si>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</si>
  <si>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</si>
  <si>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</si>
  <si>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</si>
  <si>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</si>
  <si>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</si>
  <si>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</si>
  <si>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</si>
  <si>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</si>
  <si>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</si>
  <si>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</si>
  <si>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</si>
  <si>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</si>
  <si>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</si>
  <si>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</si>
  <si>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</si>
  <si>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</si>
  <si>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</si>
  <si>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</si>
  <si>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</si>
  <si>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</si>
  <si>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</si>
  <si>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</si>
  <si>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</si>
  <si>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</si>
  <si>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</si>
  <si>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</si>
  <si>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</si>
  <si>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</si>
  <si>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</si>
  <si>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</si>
  <si>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</si>
  <si>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</si>
  <si>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</si>
  <si>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</si>
  <si>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</si>
  <si>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</si>
  <si>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</si>
  <si>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</si>
  <si>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</si>
  <si>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</si>
  <si>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</si>
  <si>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</si>
  <si>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</si>
  <si>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</si>
  <si>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</si>
  <si>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</si>
  <si>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</si>
  <si>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</si>
  <si>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</si>
  <si>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</si>
  <si>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</si>
  <si>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</si>
  <si>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</si>
  <si>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</si>
  <si>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</si>
  <si>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</si>
  <si>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</si>
  <si>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</si>
  <si>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</si>
  <si>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</si>
  <si>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</si>
  <si>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</si>
  <si>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</si>
  <si>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</si>
  <si>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</si>
  <si>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</si>
  <si>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</si>
  <si>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</si>
  <si>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</si>
  <si>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</si>
  <si>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</si>
  <si>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</si>
  <si>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</si>
  <si>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</si>
  <si>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</si>
  <si>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</si>
  <si>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</si>
  <si>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</si>
  <si>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</si>
  <si>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</si>
  <si>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</si>
  <si>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</si>
  <si>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</si>
  <si>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</si>
  <si>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</si>
  <si>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</si>
  <si>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</si>
  <si>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</si>
  <si>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</si>
  <si>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</si>
  <si>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</si>
  <si>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</si>
  <si>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</si>
  <si>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</si>
  <si>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</si>
  <si>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</si>
  <si>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</si>
  <si>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</si>
  <si>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</si>
  <si>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</si>
  <si>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</si>
  <si>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</si>
  <si>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</si>
  <si>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</si>
  <si>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</si>
  <si>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</si>
  <si>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</si>
  <si>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</si>
  <si>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</si>
  <si>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</si>
  <si>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</si>
  <si>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</si>
  <si>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</si>
  <si>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</si>
  <si>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</si>
  <si>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</si>
  <si>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</si>
  <si>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</si>
  <si>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</si>
  <si>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</si>
  <si>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</si>
  <si>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</si>
  <si>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</si>
  <si>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</si>
  <si>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</si>
  <si>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</si>
  <si>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</si>
  <si>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</si>
  <si>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</si>
  <si>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</si>
  <si>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</si>
  <si>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</si>
  <si>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</si>
  <si>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</si>
  <si>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</si>
  <si>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</si>
  <si>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</si>
  <si>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</si>
  <si>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</si>
  <si>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</si>
  <si>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</si>
  <si>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</si>
  <si>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</si>
  <si>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</si>
  <si>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</si>
  <si>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</si>
  <si>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</si>
  <si>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</si>
  <si>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</si>
  <si>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</si>
  <si>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</si>
  <si>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</si>
  <si>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</si>
  <si>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</si>
  <si>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</si>
  <si>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</si>
  <si>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</si>
  <si>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</si>
  <si>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</si>
  <si>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</si>
  <si>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</si>
  <si>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</si>
  <si>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</si>
  <si>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</si>
  <si>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</si>
  <si>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</si>
  <si>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</si>
  <si>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</si>
  <si>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</si>
  <si>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</si>
  <si>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</si>
  <si>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</si>
  <si>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</si>
  <si>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</si>
  <si>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</si>
  <si>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</si>
  <si>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</si>
  <si>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</si>
  <si>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</si>
  <si>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</si>
  <si>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</si>
  <si>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</si>
  <si>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</si>
  <si>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</si>
  <si>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</si>
  <si>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</si>
  <si>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</si>
  <si>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</si>
  <si>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</si>
  <si>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</si>
  <si>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</si>
  <si>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</si>
  <si>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</si>
  <si>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</si>
  <si>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</si>
  <si>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</si>
  <si>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</si>
  <si>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</si>
  <si>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</si>
  <si>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</si>
  <si>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</si>
  <si>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</si>
  <si>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</si>
  <si>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</si>
  <si>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</si>
  <si>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</si>
  <si>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</si>
  <si>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</si>
  <si>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</si>
  <si>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</si>
  <si>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</si>
  <si>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</si>
  <si>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</si>
  <si>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</si>
  <si>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</si>
  <si>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</si>
  <si>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</si>
  <si>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</si>
  <si>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</si>
  <si>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</si>
  <si>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</si>
  <si>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</si>
  <si>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</si>
  <si>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</si>
  <si>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</si>
  <si>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</si>
  <si>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</si>
  <si>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</si>
  <si>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</si>
  <si>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</si>
  <si>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</si>
  <si>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</si>
  <si>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</si>
  <si>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</si>
  <si>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</si>
  <si>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</si>
  <si>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</si>
  <si>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</si>
  <si>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</si>
  <si>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</si>
  <si>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</si>
  <si>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</si>
  <si>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</si>
  <si>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</si>
  <si>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</si>
  <si>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</si>
  <si>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</si>
  <si>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</si>
  <si>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</si>
  <si>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</si>
  <si>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</si>
  <si>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</si>
  <si>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</si>
  <si>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</si>
  <si>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</si>
  <si>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</si>
  <si>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</si>
  <si>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</si>
  <si>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</si>
  <si>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</si>
  <si>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</si>
  <si>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</si>
  <si>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</si>
  <si>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</si>
  <si>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</si>
  <si>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</si>
  <si>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</si>
  <si>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</si>
  <si>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</si>
  <si>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</si>
  <si>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</si>
  <si>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</si>
  <si>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</si>
  <si>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</si>
  <si>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</si>
  <si>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</si>
  <si>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</si>
  <si>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</si>
  <si>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</si>
  <si>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</si>
  <si>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</si>
  <si>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</si>
  <si>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</si>
  <si>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</si>
  <si>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</si>
  <si>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</si>
  <si>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</si>
  <si>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</si>
  <si>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</si>
  <si>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</si>
  <si>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</si>
  <si>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</si>
  <si>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</si>
  <si>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</si>
  <si>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</si>
  <si>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</si>
  <si>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</si>
  <si>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</si>
  <si>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</si>
  <si>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</si>
  <si>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</si>
  <si>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</si>
  <si>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</si>
  <si>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</si>
  <si>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</si>
  <si>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</si>
  <si>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</si>
  <si>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</si>
  <si>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</si>
  <si>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</si>
  <si>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</si>
  <si>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</si>
  <si>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</si>
  <si>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</si>
  <si>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</si>
  <si>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</si>
  <si>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</si>
  <si>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</si>
  <si>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</si>
  <si>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</si>
  <si>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</si>
  <si>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</si>
  <si>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</si>
  <si>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</si>
  <si>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</si>
  <si>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</si>
  <si>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</si>
  <si>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</si>
  <si>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</si>
  <si>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</si>
  <si>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</si>
  <si>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</si>
  <si>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</si>
  <si>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</si>
  <si>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</si>
  <si>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</si>
  <si>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</si>
  <si>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</si>
  <si>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</si>
  <si>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</si>
  <si>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</si>
  <si>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</si>
  <si>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</si>
  <si>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</si>
  <si>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</si>
  <si>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</si>
  <si>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</si>
  <si>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</si>
  <si>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</si>
  <si>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</si>
  <si>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</si>
  <si>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</si>
  <si>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</si>
  <si>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</si>
  <si>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</si>
  <si>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</si>
  <si>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</si>
  <si>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</si>
  <si>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</si>
  <si>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</si>
  <si>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</si>
  <si>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</si>
  <si>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</si>
  <si>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</si>
  <si>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</si>
  <si>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</si>
  <si>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</si>
  <si>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</si>
  <si>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</si>
  <si>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</si>
  <si>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</si>
  <si>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</si>
  <si>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</si>
  <si>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</si>
  <si>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</si>
  <si>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</si>
  <si>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</si>
  <si>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</si>
  <si>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</si>
  <si>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</si>
  <si>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</si>
  <si>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</si>
  <si>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</si>
  <si>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</si>
  <si>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</si>
  <si>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</si>
  <si>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</si>
  <si>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</si>
  <si>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</si>
  <si>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</si>
  <si>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</si>
  <si>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</si>
  <si>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</si>
  <si>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</si>
  <si>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</si>
  <si>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</si>
  <si>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</si>
  <si>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</si>
  <si>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</si>
  <si>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</si>
  <si>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</si>
  <si>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</si>
  <si>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</si>
  <si>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</si>
  <si>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</si>
  <si>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</si>
  <si>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</si>
  <si>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</si>
  <si>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</si>
  <si>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</si>
  <si>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</si>
  <si>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</si>
  <si>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</si>
  <si>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</si>
  <si>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</si>
  <si>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</si>
  <si>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</si>
  <si>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</si>
  <si>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</si>
  <si>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</si>
  <si>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</si>
  <si>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</si>
  <si>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</si>
  <si>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</si>
  <si>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</si>
  <si>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</si>
  <si>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</si>
  <si>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</si>
  <si>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</si>
  <si>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</si>
  <si>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</si>
  <si>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</si>
  <si>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</si>
  <si>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</si>
  <si>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</si>
  <si>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</si>
  <si>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</si>
  <si>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</si>
  <si>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</si>
  <si>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</si>
  <si>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</si>
  <si>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</si>
  <si>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</si>
  <si>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</si>
  <si>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</si>
  <si>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</si>
  <si>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</si>
  <si>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</si>
  <si>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</si>
  <si>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</si>
  <si>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</si>
  <si>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</si>
  <si>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</si>
  <si>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</si>
  <si>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</si>
  <si>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</si>
  <si>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</si>
  <si>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</si>
  <si>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</si>
  <si>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</si>
  <si>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</si>
  <si>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</si>
  <si>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</si>
  <si>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</si>
  <si>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</si>
  <si>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</si>
  <si>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</si>
  <si>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</si>
  <si>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</si>
  <si>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</si>
  <si>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</si>
  <si>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</si>
  <si>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</si>
  <si>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</si>
  <si>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</si>
  <si>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</si>
  <si>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</si>
  <si>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</si>
  <si>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</si>
  <si>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</si>
  <si>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</si>
  <si>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</si>
  <si>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</si>
  <si>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</si>
  <si>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</si>
  <si>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</si>
  <si>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</si>
  <si>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</si>
  <si>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</si>
  <si>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</si>
  <si>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</si>
  <si>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</si>
  <si>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</si>
  <si>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</si>
  <si>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</si>
  <si>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</si>
  <si>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</si>
  <si>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</si>
  <si>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</si>
  <si>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</si>
  <si>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</si>
  <si>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</si>
  <si>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</si>
  <si>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</si>
  <si>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</si>
  <si>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</si>
  <si>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</si>
  <si>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</si>
  <si>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</si>
  <si>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</si>
  <si>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</si>
  <si>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</si>
  <si>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</si>
  <si>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</si>
  <si>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</si>
  <si>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</si>
  <si>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</si>
  <si>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</si>
  <si>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</si>
  <si>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</si>
  <si>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</si>
  <si>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</si>
  <si>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</si>
  <si>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</si>
  <si>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</si>
  <si>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</si>
  <si>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</si>
  <si>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</si>
  <si>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</si>
  <si>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</si>
  <si>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</si>
  <si>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</si>
  <si>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</si>
  <si>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</si>
  <si>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</si>
  <si>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</si>
  <si>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</si>
  <si>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</si>
  <si>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</si>
  <si>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</si>
  <si>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</si>
  <si>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</si>
  <si>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</si>
  <si>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</si>
  <si>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</si>
  <si>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</si>
  <si>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</si>
  <si>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</si>
  <si>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</si>
  <si>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</si>
  <si>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</si>
  <si>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</si>
  <si>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</si>
  <si>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</si>
  <si>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</si>
  <si>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</si>
  <si>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</si>
  <si>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</si>
  <si>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</si>
  <si>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</si>
  <si>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</si>
  <si>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</si>
  <si>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</si>
  <si>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</si>
  <si>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</si>
  <si>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</si>
  <si>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</si>
  <si>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</si>
  <si>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</si>
  <si>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</si>
  <si>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</si>
  <si>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</si>
  <si>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</si>
  <si>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</si>
  <si>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</si>
  <si>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</si>
  <si>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</si>
  <si>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</si>
  <si>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</si>
  <si>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</si>
  <si>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</si>
  <si>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</si>
  <si>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</si>
  <si>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</si>
  <si>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</si>
  <si>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</si>
  <si>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</si>
  <si>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</si>
  <si>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</si>
  <si>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</si>
  <si>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</si>
  <si>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</si>
  <si>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</si>
  <si>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</si>
  <si>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</si>
  <si>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</si>
  <si>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</si>
  <si>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</si>
  <si>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</si>
  <si>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</si>
  <si>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</si>
  <si>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</si>
  <si>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</si>
  <si>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</si>
  <si>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</si>
  <si>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</si>
  <si>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</si>
  <si>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</si>
  <si>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</si>
  <si>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</si>
  <si>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</si>
  <si>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</si>
  <si>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</si>
  <si>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</si>
  <si>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</si>
  <si>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</si>
  <si>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</si>
  <si>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</si>
  <si>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</si>
  <si>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</si>
  <si>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</si>
  <si>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</si>
  <si>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</si>
  <si>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</si>
  <si>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</si>
  <si>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</si>
  <si>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</si>
  <si>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</si>
  <si>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</si>
  <si>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</si>
  <si>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</si>
  <si>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</si>
  <si>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</si>
  <si>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</si>
  <si>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</si>
  <si>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</si>
  <si>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</si>
  <si>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</si>
  <si>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</si>
  <si>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</si>
  <si>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</si>
  <si>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</si>
  <si>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</si>
  <si>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</si>
  <si>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</si>
  <si>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</si>
  <si>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</si>
  <si>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</si>
  <si>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</si>
  <si>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</si>
  <si>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</si>
  <si>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</si>
  <si>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</si>
  <si>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</si>
  <si>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</si>
  <si>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</si>
  <si>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</si>
  <si>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</si>
  <si>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</si>
  <si>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</si>
  <si>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</si>
  <si>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</si>
  <si>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</si>
  <si>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</si>
  <si>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</si>
  <si>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</si>
  <si>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</si>
  <si>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</si>
  <si>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</si>
  <si>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</si>
  <si>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</si>
  <si>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</si>
  <si>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</si>
  <si>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</si>
  <si>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</si>
  <si>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</si>
  <si>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</si>
  <si>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</si>
  <si>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</si>
  <si>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</si>
  <si>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</si>
  <si>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</si>
  <si>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</si>
  <si>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</si>
  <si>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</si>
  <si>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</si>
  <si>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</si>
  <si>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</si>
  <si>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</si>
  <si>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</si>
  <si>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</si>
  <si>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</si>
  <si>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</si>
  <si>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</si>
  <si>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</si>
  <si>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</si>
  <si>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</si>
  <si>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</si>
  <si>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</si>
  <si>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</si>
  <si>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</si>
  <si>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</si>
  <si>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</si>
  <si>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</si>
  <si>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</si>
  <si>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</si>
  <si>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</si>
  <si>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</si>
  <si>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</si>
  <si>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</si>
  <si>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</si>
  <si>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</si>
  <si>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</si>
  <si>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</si>
  <si>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</si>
  <si>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</si>
  <si>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</si>
  <si>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</si>
  <si>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</si>
  <si>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</si>
  <si>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</si>
  <si>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</si>
  <si>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</si>
  <si>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</si>
  <si>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</si>
  <si>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</si>
  <si>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</si>
  <si>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</si>
  <si>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</si>
  <si>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</si>
  <si>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</si>
  <si>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</si>
  <si>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</si>
  <si>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</si>
  <si>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</si>
  <si>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</si>
  <si>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</si>
  <si>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</si>
  <si>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</si>
  <si>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</si>
  <si>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</si>
  <si>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</si>
  <si>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</si>
  <si>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</si>
  <si>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</si>
  <si>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</si>
  <si>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</si>
  <si>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</si>
  <si>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</si>
  <si>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</si>
  <si>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</si>
  <si>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</si>
  <si>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</si>
  <si>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</si>
  <si>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</si>
  <si>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</si>
  <si>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</si>
  <si>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</si>
  <si>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</si>
  <si>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</si>
  <si>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</si>
  <si>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</si>
  <si>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</si>
  <si>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</si>
  <si>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</si>
  <si>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</si>
  <si>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</si>
  <si>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</si>
  <si>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</si>
  <si>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</si>
  <si>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</si>
  <si>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</si>
  <si>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</si>
  <si>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</si>
  <si>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</si>
  <si>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</si>
  <si>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</si>
  <si>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</si>
  <si>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</si>
  <si>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</si>
  <si>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</si>
  <si>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</si>
  <si>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</si>
  <si>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</si>
  <si>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</si>
  <si>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</si>
  <si>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</si>
  <si>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</si>
  <si>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</si>
  <si>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</si>
  <si>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</si>
  <si>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</si>
  <si>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</si>
  <si>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</si>
  <si>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</si>
  <si>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</si>
  <si>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</si>
  <si>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</si>
  <si>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</si>
  <si>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</si>
  <si>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</si>
  <si>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</si>
  <si>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</si>
  <si>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</si>
  <si>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</si>
  <si>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</si>
  <si>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</si>
  <si>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</si>
  <si>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</si>
  <si>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</si>
  <si>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</si>
  <si>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</si>
  <si>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</si>
  <si>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</si>
  <si>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</si>
  <si>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</si>
  <si>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</si>
  <si>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</si>
  <si>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</si>
  <si>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</si>
  <si>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</si>
  <si>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</si>
  <si>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</si>
  <si>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</si>
  <si>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</si>
  <si>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</si>
  <si>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</si>
  <si>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</si>
  <si>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</si>
  <si>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</si>
  <si>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</si>
  <si>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</si>
  <si>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</si>
  <si>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</si>
  <si>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</si>
  <si>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</si>
  <si>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</si>
  <si>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</si>
  <si>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</si>
  <si>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</si>
  <si>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</si>
  <si>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</si>
  <si>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</si>
  <si>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</si>
  <si>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</si>
  <si>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</si>
  <si>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</si>
  <si>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</si>
  <si>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</si>
  <si>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</si>
  <si>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</si>
  <si>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</si>
  <si>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</si>
  <si>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</si>
  <si>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</si>
  <si>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</si>
  <si>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</si>
  <si>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</si>
  <si>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</si>
  <si>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</si>
  <si>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</si>
  <si>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</si>
  <si>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</si>
  <si>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</si>
  <si>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</si>
  <si>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</si>
  <si>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</si>
  <si>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</si>
  <si>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</si>
  <si>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</si>
  <si>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</si>
  <si>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</si>
  <si>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</si>
  <si>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</si>
  <si>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</si>
  <si>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</si>
  <si>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</si>
  <si>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</si>
  <si>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</si>
  <si>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</si>
  <si>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</si>
  <si>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</si>
  <si>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</si>
  <si>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</si>
  <si>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</si>
  <si>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</si>
  <si>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</si>
  <si>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</si>
  <si>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</si>
  <si>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</si>
  <si>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</si>
  <si>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</si>
  <si>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</si>
  <si>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</si>
  <si>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</si>
  <si>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</si>
  <si>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</si>
  <si>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</si>
  <si>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</si>
  <si>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</si>
  <si>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</si>
  <si>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</si>
  <si>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</si>
  <si>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</si>
  <si>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</si>
  <si>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</si>
  <si>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</si>
  <si>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</si>
  <si>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</si>
  <si>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</si>
  <si>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</si>
  <si>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</si>
  <si>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</si>
  <si>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</si>
  <si>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</si>
  <si>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</si>
  <si>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</si>
  <si>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</si>
  <si>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</si>
  <si>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</si>
  <si>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</si>
  <si>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</si>
  <si>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</si>
  <si>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</si>
  <si>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</si>
  <si>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</si>
  <si>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</si>
  <si>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</si>
  <si>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</si>
  <si>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</si>
  <si>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</si>
  <si>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</si>
  <si>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</si>
  <si>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</si>
  <si>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</si>
  <si>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</si>
  <si>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</si>
  <si>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</si>
  <si>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</si>
  <si>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</si>
  <si>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</si>
  <si>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</si>
  <si>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</si>
  <si>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</si>
  <si>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</si>
  <si>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</si>
  <si>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</si>
  <si>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</si>
  <si>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</si>
  <si>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</si>
  <si>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</si>
  <si>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</si>
  <si>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</si>
  <si>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</si>
  <si>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</si>
  <si>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</si>
  <si>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</si>
  <si>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</si>
  <si>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</si>
  <si>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</si>
  <si>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</si>
  <si>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</si>
  <si>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</si>
  <si>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</si>
  <si>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</si>
  <si>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</si>
  <si>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</si>
  <si>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</si>
  <si>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</si>
  <si>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</si>
  <si>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</si>
  <si>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</si>
  <si>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</si>
  <si>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</si>
  <si>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</si>
  <si>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</si>
  <si>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</si>
  <si>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</si>
  <si>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</si>
  <si>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</si>
  <si>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</si>
  <si>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</si>
  <si>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</si>
  <si>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</si>
  <si>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</si>
  <si>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</si>
  <si>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</si>
  <si>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</si>
  <si>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</si>
  <si>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</si>
  <si>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</si>
  <si>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</si>
  <si>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</si>
  <si>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</si>
  <si>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</si>
  <si>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</si>
  <si>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</si>
  <si>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</si>
  <si>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</si>
  <si>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</si>
  <si>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</si>
  <si>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</si>
  <si>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</si>
  <si>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</si>
  <si>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</si>
  <si>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</si>
  <si>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</si>
  <si>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</si>
  <si>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</si>
  <si>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</si>
  <si>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</si>
  <si>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</si>
  <si>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</si>
  <si>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</si>
  <si>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</si>
  <si>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</si>
  <si>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</si>
  <si>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</si>
  <si>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</si>
  <si>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</si>
  <si>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</si>
  <si>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</si>
  <si>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</si>
  <si>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</si>
  <si>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</si>
  <si>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</si>
  <si>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</si>
  <si>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</si>
  <si>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</si>
  <si>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</si>
  <si>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</si>
  <si>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</si>
  <si>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</si>
  <si>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</si>
  <si>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</si>
  <si>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</si>
  <si>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</si>
  <si>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</si>
  <si>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</si>
  <si>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</si>
  <si>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</si>
  <si>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</si>
  <si>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</si>
  <si>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</si>
  <si>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</si>
  <si>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</si>
  <si>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</si>
  <si>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</si>
  <si>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</si>
  <si>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</si>
  <si>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</si>
  <si>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</si>
  <si>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</si>
  <si>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</si>
  <si>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</si>
  <si>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</si>
  <si>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</si>
  <si>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</si>
  <si>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</si>
  <si>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</si>
  <si>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</si>
  <si>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</si>
  <si>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</si>
  <si>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</si>
  <si>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</si>
  <si>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</si>
  <si>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</si>
  <si>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</si>
  <si>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</si>
  <si>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</si>
  <si>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</si>
  <si>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</si>
  <si>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</si>
  <si>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</si>
  <si>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</si>
  <si>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</si>
  <si>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</si>
  <si>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</si>
  <si>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</si>
  <si>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</si>
  <si>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</si>
  <si>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</si>
  <si>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</si>
  <si>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</si>
  <si>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</si>
  <si>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</si>
  <si>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</si>
  <si>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</si>
  <si>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</si>
  <si>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</si>
  <si>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</si>
  <si>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</si>
  <si>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</si>
  <si>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</si>
  <si>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</si>
  <si>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</si>
  <si>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</si>
  <si>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</si>
  <si>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</si>
  <si>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</si>
  <si>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</si>
  <si>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</si>
  <si>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</si>
  <si>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</si>
  <si>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</si>
  <si>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</si>
  <si>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</si>
  <si>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</si>
  <si>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</si>
  <si>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</si>
  <si>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</si>
  <si>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</si>
  <si>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</si>
  <si>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</si>
  <si>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</si>
  <si>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</si>
  <si>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</si>
  <si>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</si>
  <si>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</si>
  <si>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</si>
  <si>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</si>
  <si>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</si>
  <si>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</si>
  <si>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</si>
  <si>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</si>
  <si>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</si>
  <si>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</si>
  <si>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</si>
  <si>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</si>
  <si>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</si>
  <si>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</si>
  <si>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</si>
  <si>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</si>
  <si>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</si>
  <si>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</si>
  <si>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</si>
  <si>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</si>
  <si>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</si>
  <si>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</si>
  <si>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</si>
  <si>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</si>
  <si>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</si>
  <si>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</si>
  <si>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</si>
  <si>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</si>
  <si>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</si>
  <si>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</si>
  <si>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</si>
  <si>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</si>
  <si>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</si>
  <si>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</si>
  <si>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</si>
  <si>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</si>
  <si>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</si>
  <si>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</si>
  <si>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</si>
  <si>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</si>
  <si>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</si>
  <si>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</si>
  <si>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</si>
  <si>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</si>
  <si>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</si>
  <si>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</si>
  <si>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</si>
  <si>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</si>
  <si>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</si>
  <si>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</si>
  <si>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</si>
  <si>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</si>
  <si>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</si>
  <si>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</si>
  <si>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</si>
  <si>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</si>
  <si>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</si>
  <si>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</si>
  <si>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</si>
  <si>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</si>
  <si>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</si>
  <si>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</si>
  <si>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</si>
  <si>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</si>
  <si>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</si>
  <si>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</si>
  <si>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</si>
  <si>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</si>
  <si>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</si>
  <si>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</si>
  <si>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</si>
  <si>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</si>
  <si>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</si>
  <si>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</si>
  <si>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</si>
  <si>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</si>
  <si>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</si>
  <si>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</si>
  <si>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</si>
  <si>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</si>
  <si>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</si>
  <si>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</si>
  <si>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</si>
  <si>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</si>
  <si>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</si>
  <si>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</si>
  <si>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</si>
  <si>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</si>
  <si>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</si>
  <si>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</si>
  <si>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</si>
  <si>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</si>
  <si>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</si>
  <si>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</si>
  <si>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</si>
  <si>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</si>
  <si>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</si>
  <si>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</si>
  <si>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</si>
  <si>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</si>
  <si>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</si>
  <si>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</si>
  <si>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</si>
  <si>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</si>
  <si>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</si>
  <si>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</si>
  <si>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</si>
  <si>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</si>
  <si>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</si>
  <si>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</si>
  <si>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</si>
  <si>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</si>
  <si>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</si>
  <si>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</si>
  <si>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</si>
  <si>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</si>
  <si>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</si>
  <si>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</si>
  <si>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</si>
  <si>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</si>
  <si>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</si>
  <si>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</si>
  <si>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</si>
  <si>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</si>
  <si>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</si>
  <si>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</si>
  <si>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</si>
  <si>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</si>
  <si>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</si>
  <si>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</si>
  <si>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</si>
  <si>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</si>
  <si>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</si>
  <si>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</si>
  <si>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</si>
  <si>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</si>
  <si>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</si>
  <si>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</si>
  <si>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</si>
  <si>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</si>
  <si>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</si>
  <si>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</si>
  <si>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</si>
  <si>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</si>
  <si>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</si>
  <si>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</si>
  <si>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</si>
  <si>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</si>
  <si>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</si>
  <si>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</si>
  <si>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</si>
  <si>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</si>
  <si>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</si>
  <si>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</si>
  <si>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</si>
  <si>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</si>
  <si>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</si>
  <si>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</si>
  <si>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</si>
  <si>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</si>
  <si>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</si>
  <si>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</si>
  <si>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</si>
  <si>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</si>
  <si>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</si>
  <si>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</si>
  <si>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</si>
  <si>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</si>
  <si>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</si>
  <si>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</si>
  <si>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</si>
  <si>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</si>
  <si>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</si>
  <si>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</si>
  <si>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</si>
  <si>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</si>
  <si>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</si>
  <si>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</si>
  <si>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</si>
  <si>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</si>
  <si>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</si>
  <si>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</si>
  <si>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</si>
  <si>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</si>
  <si>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</si>
  <si>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</si>
  <si>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</si>
  <si>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</si>
  <si>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</si>
  <si>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</si>
  <si>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</si>
  <si>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</si>
  <si>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</si>
  <si>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</si>
  <si>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</si>
  <si>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</si>
  <si>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</si>
  <si>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</si>
  <si>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</si>
  <si>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</si>
  <si>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</si>
  <si>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</si>
  <si>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</si>
  <si>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</si>
  <si>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</si>
  <si>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</si>
  <si>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</si>
  <si>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</si>
  <si>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</si>
  <si>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</si>
  <si>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</si>
  <si>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</si>
  <si>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</si>
  <si>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</si>
  <si>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</si>
  <si>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</si>
  <si>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</si>
  <si>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</si>
  <si>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</si>
  <si>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</si>
  <si>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</si>
  <si>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</si>
  <si>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</si>
  <si>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</si>
  <si>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</si>
  <si>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</si>
  <si>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</si>
  <si>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</si>
  <si>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</si>
  <si>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</si>
  <si>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</si>
  <si>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</si>
  <si>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</si>
  <si>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</si>
  <si>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</si>
  <si>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</si>
  <si>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</si>
  <si>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</si>
  <si>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</si>
  <si>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</si>
  <si>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</si>
  <si>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</si>
  <si>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</si>
  <si>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</si>
  <si>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</si>
  <si>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</si>
  <si>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</si>
  <si>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</si>
  <si>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</si>
  <si>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</si>
  <si>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</si>
  <si>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</si>
  <si>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</si>
  <si>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</si>
  <si>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</si>
  <si>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</si>
  <si>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</si>
  <si>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</si>
  <si>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</si>
  <si>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</si>
  <si>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</si>
  <si>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</si>
  <si>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</si>
  <si>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</si>
  <si>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</si>
  <si>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</si>
  <si>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</si>
  <si>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</si>
  <si>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</si>
  <si>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</si>
  <si>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</si>
  <si>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</si>
  <si>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</si>
  <si>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</si>
  <si>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</si>
  <si>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</si>
  <si>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</si>
  <si>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</si>
  <si>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</si>
  <si>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</si>
  <si>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</si>
  <si>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</si>
  <si>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</si>
  <si>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</si>
  <si>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</si>
  <si>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</si>
  <si>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</si>
  <si>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</si>
  <si>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</si>
  <si>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</si>
  <si>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</si>
  <si>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</si>
  <si>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</si>
  <si>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</si>
  <si>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</si>
  <si>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</si>
  <si>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</si>
  <si>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</si>
  <si>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</si>
  <si>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</si>
  <si>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</si>
  <si>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</si>
  <si>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</si>
  <si>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</si>
  <si>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</si>
  <si>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</si>
  <si>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</si>
  <si>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</si>
  <si>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</si>
  <si>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</si>
  <si>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</si>
  <si>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</si>
  <si>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</si>
  <si>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</si>
  <si>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</si>
  <si>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</si>
  <si>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</si>
  <si>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</si>
  <si>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</si>
  <si>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</si>
  <si>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</si>
  <si>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</si>
  <si>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</si>
  <si>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</si>
  <si>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</si>
  <si>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</si>
  <si>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</si>
  <si>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</si>
  <si>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</si>
  <si>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</si>
  <si>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</si>
  <si>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</si>
  <si>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</si>
  <si>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</si>
  <si>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</si>
  <si>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</si>
  <si>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</si>
  <si>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</si>
  <si>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</si>
  <si>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</si>
  <si>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</si>
  <si>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</si>
  <si>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</si>
  <si>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</si>
  <si>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</si>
  <si>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</si>
  <si>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</si>
  <si>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</si>
  <si>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</si>
  <si>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</si>
  <si>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</si>
  <si>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</si>
  <si>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</si>
  <si>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</si>
  <si>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</si>
  <si>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</si>
  <si>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</si>
  <si>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</si>
  <si>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</si>
  <si>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</si>
  <si>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</si>
  <si>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</si>
  <si>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</si>
  <si>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</si>
  <si>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</si>
  <si>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</si>
  <si>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</si>
  <si>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</si>
  <si>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</si>
  <si>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</si>
  <si>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</si>
  <si>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</si>
  <si>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</si>
  <si>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</si>
  <si>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</si>
  <si>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</si>
  <si>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</si>
  <si>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</si>
  <si>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</si>
  <si>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</si>
  <si>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</si>
  <si>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</si>
  <si>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</si>
  <si>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</si>
  <si>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</si>
  <si>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</si>
  <si>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</si>
  <si>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</si>
  <si>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</si>
  <si>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</si>
  <si>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</si>
  <si>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</si>
  <si>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</si>
  <si>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</si>
  <si>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</si>
  <si>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</si>
  <si>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</si>
  <si>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</si>
  <si>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</si>
  <si>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</si>
  <si>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</si>
  <si>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</si>
  <si>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</si>
  <si>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</si>
  <si>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</si>
  <si>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</si>
  <si>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</si>
  <si>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</si>
  <si>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</si>
  <si>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</si>
  <si>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</si>
  <si>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</si>
  <si>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</si>
  <si>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</si>
  <si>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</si>
  <si>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</si>
  <si>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</si>
  <si>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</si>
  <si>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</si>
  <si>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</si>
  <si>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</si>
  <si>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</si>
  <si>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</si>
  <si>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</si>
  <si>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</si>
  <si>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</si>
  <si>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</si>
  <si>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</si>
  <si>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</si>
  <si>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</si>
  <si>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</si>
  <si>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</si>
  <si>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</si>
  <si>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</si>
  <si>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</si>
  <si>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</si>
  <si>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</si>
  <si>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</si>
  <si>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</si>
  <si>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</si>
  <si>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</si>
  <si>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</si>
  <si>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</si>
  <si>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</si>
  <si>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</si>
  <si>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</si>
  <si>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</si>
  <si>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</si>
  <si>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</si>
  <si>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</si>
  <si>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</si>
  <si>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</si>
  <si>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</si>
  <si>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</si>
  <si>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</si>
  <si>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</si>
  <si>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</si>
  <si>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</si>
  <si>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</si>
  <si>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</si>
  <si>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</si>
  <si>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</si>
  <si>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</si>
  <si>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</si>
  <si>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</si>
  <si>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</si>
  <si>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</si>
  <si>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</si>
  <si>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</si>
  <si>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</si>
  <si>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</si>
  <si>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</si>
  <si>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</si>
  <si>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</si>
  <si>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</si>
  <si>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</si>
  <si>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</si>
  <si>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</si>
  <si>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</si>
  <si>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</si>
  <si>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</si>
  <si>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</si>
  <si>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</si>
  <si>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</si>
  <si>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</si>
  <si>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</si>
  <si>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</si>
  <si>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</si>
  <si>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</si>
  <si>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</si>
  <si>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</si>
  <si>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</si>
  <si>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</si>
  <si>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</si>
  <si>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</si>
  <si>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</si>
  <si>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</si>
  <si>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</si>
  <si>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</si>
  <si>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</si>
  <si>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</si>
  <si>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</si>
  <si>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</si>
  <si>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</si>
  <si>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</si>
  <si>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</si>
  <si>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</si>
  <si>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</si>
  <si>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</si>
  <si>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</si>
  <si>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</si>
  <si>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</si>
  <si>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</si>
  <si>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</si>
  <si>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</si>
  <si>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</si>
  <si>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</si>
  <si>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</si>
  <si>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</si>
  <si>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</si>
  <si>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</si>
  <si>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</si>
  <si>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</si>
  <si>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</si>
  <si>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</si>
  <si>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</si>
  <si>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</si>
  <si>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</si>
  <si>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</si>
  <si>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</si>
  <si>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</si>
  <si>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</si>
  <si>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</si>
  <si>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</si>
  <si>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</si>
  <si>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</si>
  <si>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</si>
  <si>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</si>
  <si>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</si>
  <si>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</si>
  <si>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</si>
  <si>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</si>
  <si>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</si>
  <si>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</si>
  <si>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</si>
  <si>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</si>
  <si>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</si>
  <si>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</si>
  <si>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</si>
  <si>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</si>
  <si>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</si>
  <si>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</si>
  <si>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</si>
  <si>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</si>
  <si>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</si>
  <si>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</si>
  <si>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</si>
  <si>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</si>
  <si>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</si>
  <si>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</si>
  <si>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</si>
  <si>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</si>
  <si>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</si>
  <si>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</si>
  <si>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</si>
  <si>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</si>
  <si>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</si>
  <si>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</si>
  <si>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</si>
  <si>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</si>
  <si>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</si>
  <si>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</si>
  <si>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</si>
  <si>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</si>
  <si>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</si>
  <si>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</si>
  <si>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</si>
  <si>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</si>
  <si>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</si>
  <si>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</si>
  <si>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</si>
  <si>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</si>
  <si>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</si>
  <si>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</si>
  <si>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</si>
  <si>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</si>
  <si>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</si>
  <si>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</si>
  <si>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</si>
  <si>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</si>
  <si>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</si>
  <si>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</si>
  <si>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</si>
  <si>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</si>
  <si>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</si>
  <si>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</si>
  <si>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</si>
  <si>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</si>
  <si>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</si>
  <si>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</si>
  <si>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</si>
  <si>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</si>
  <si>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</si>
  <si>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</si>
  <si>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</si>
  <si>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</si>
  <si>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</si>
  <si>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</si>
  <si>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</si>
  <si>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</si>
  <si>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</si>
  <si>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</si>
  <si>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</si>
  <si>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</si>
  <si>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</si>
  <si>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</si>
  <si>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</si>
  <si>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</si>
  <si>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</si>
  <si>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</si>
  <si>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</si>
  <si>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</si>
  <si>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</si>
  <si>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</si>
  <si>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</si>
  <si>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</si>
  <si>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</si>
  <si>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</si>
  <si>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</si>
  <si>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</si>
  <si>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</si>
  <si>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</si>
  <si>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</si>
  <si>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</si>
  <si>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</si>
  <si>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</si>
  <si>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</si>
  <si>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</si>
  <si>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</si>
  <si>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</si>
  <si>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</si>
  <si>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</si>
  <si>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</si>
  <si>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</si>
  <si>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</si>
  <si>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</si>
  <si>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</si>
  <si>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</si>
  <si>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</si>
  <si>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</si>
  <si>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</si>
  <si>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</si>
  <si>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</si>
  <si>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</si>
  <si>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</si>
  <si>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</si>
  <si>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</si>
  <si>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</si>
  <si>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</si>
  <si>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</si>
  <si>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</si>
  <si>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</si>
  <si>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</si>
  <si>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</si>
  <si>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</si>
  <si>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</si>
  <si>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</si>
  <si>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</si>
  <si>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</si>
  <si>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</si>
  <si>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</si>
  <si>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</si>
  <si>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</si>
  <si>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</si>
  <si>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</si>
  <si>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</si>
  <si>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</si>
  <si>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</si>
  <si>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</si>
  <si>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</si>
  <si>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</si>
  <si>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</si>
  <si>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</si>
  <si>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</si>
  <si>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</si>
  <si>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</si>
  <si>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</si>
  <si>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</si>
  <si>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</si>
  <si>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</si>
  <si>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</si>
  <si>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</si>
  <si>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</si>
  <si>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</si>
  <si>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</si>
  <si>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</si>
  <si>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</si>
  <si>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</si>
  <si>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</si>
  <si>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</si>
  <si>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</si>
  <si>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</si>
  <si>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</si>
  <si>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</si>
  <si>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</si>
  <si>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</si>
  <si>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</si>
  <si>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</si>
  <si>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</si>
  <si>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</si>
  <si>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</si>
  <si>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</si>
  <si>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</si>
  <si>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</si>
  <si>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</si>
  <si>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</si>
  <si>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</si>
  <si>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</si>
  <si>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</si>
  <si>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</si>
  <si>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</si>
  <si>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</si>
  <si>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</si>
  <si>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</si>
  <si>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</si>
  <si>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</si>
  <si>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</si>
  <si>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</si>
  <si>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</si>
  <si>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</si>
  <si>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</si>
  <si>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</si>
  <si>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</si>
  <si>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</si>
  <si>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</si>
  <si>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</si>
  <si>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</si>
  <si>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</si>
  <si>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</si>
  <si>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</si>
  <si>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</si>
  <si>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</si>
  <si>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</si>
  <si>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</si>
  <si>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</si>
  <si>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</si>
  <si>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</si>
  <si>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</si>
  <si>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</si>
  <si>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</si>
  <si>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</si>
  <si>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</si>
  <si>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</si>
  <si>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</si>
  <si>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</si>
  <si>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</si>
  <si>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</si>
  <si>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</si>
  <si>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</si>
  <si>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</si>
  <si>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</si>
  <si>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</si>
  <si>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</si>
  <si>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</si>
  <si>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</si>
  <si>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</si>
  <si>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</si>
  <si>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</si>
  <si>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</si>
  <si>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</si>
  <si>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</si>
  <si>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</si>
  <si>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</si>
  <si>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</si>
  <si>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</si>
  <si>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</si>
  <si>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</si>
  <si>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</si>
  <si>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</si>
  <si>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</si>
  <si>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</si>
  <si>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</si>
  <si>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</si>
  <si>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</si>
  <si>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</si>
  <si>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</si>
  <si>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</si>
  <si>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</si>
  <si>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</si>
  <si>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</si>
  <si>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</si>
  <si>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</si>
  <si>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</si>
  <si>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</si>
  <si>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</si>
  <si>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</si>
  <si>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</si>
  <si>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</si>
  <si>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</si>
  <si>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</si>
  <si>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</si>
  <si>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</si>
  <si>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</si>
  <si>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</si>
  <si>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</si>
  <si>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</si>
  <si>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</si>
  <si>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</si>
  <si>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</si>
  <si>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</si>
  <si>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</si>
  <si>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</si>
  <si>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</si>
  <si>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</si>
  <si>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</si>
  <si>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</si>
  <si>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</si>
  <si>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</si>
  <si>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</si>
  <si>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</si>
  <si>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</si>
  <si>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</si>
  <si>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</si>
  <si>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</si>
  <si>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</si>
  <si>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</si>
  <si>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</si>
  <si>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</si>
  <si>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</si>
  <si>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</si>
  <si>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</si>
  <si>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</si>
  <si>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</si>
  <si>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</si>
  <si>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</si>
  <si>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</si>
  <si>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</si>
  <si>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</si>
  <si>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</si>
  <si>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</si>
  <si>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</si>
  <si>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</si>
  <si>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</si>
  <si>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</si>
  <si>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</si>
  <si>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</si>
  <si>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</si>
  <si>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</si>
  <si>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</si>
  <si>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</si>
  <si>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</si>
  <si>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</si>
  <si>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</si>
  <si>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</si>
  <si>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</si>
  <si>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</si>
  <si>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</si>
  <si>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</si>
  <si>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</si>
  <si>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</si>
  <si>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</si>
  <si>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</si>
  <si>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</si>
  <si>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</si>
  <si>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</si>
  <si>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</si>
  <si>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</si>
  <si>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</si>
  <si>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</si>
  <si>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</si>
  <si>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</si>
  <si>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</si>
  <si>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</si>
  <si>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</si>
  <si>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</si>
  <si>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</si>
  <si>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</si>
  <si>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</si>
  <si>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</si>
  <si>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</si>
  <si>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</si>
  <si>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</si>
  <si>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</si>
  <si>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</si>
  <si>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</si>
  <si>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</si>
  <si>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</si>
  <si>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</si>
  <si>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</si>
  <si>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</si>
  <si>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</si>
  <si>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</si>
  <si>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</si>
  <si>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</si>
  <si>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</si>
  <si>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</si>
  <si>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</si>
  <si>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</si>
  <si>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</si>
  <si>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</si>
  <si>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</si>
  <si>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</si>
  <si>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</si>
  <si>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</si>
  <si>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</si>
  <si>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</si>
  <si>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</si>
  <si>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</si>
  <si>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</si>
  <si>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</si>
  <si>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</si>
  <si>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</si>
  <si>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</si>
  <si>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</si>
  <si>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</si>
  <si>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</si>
  <si>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</si>
  <si>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</si>
  <si>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</si>
  <si>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</si>
  <si>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</si>
  <si>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</si>
  <si>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</si>
  <si>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</si>
  <si>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</si>
  <si>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</si>
  <si>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</si>
  <si>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</si>
  <si>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</si>
  <si>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</si>
  <si>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</si>
  <si>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</si>
  <si>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</si>
  <si>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</si>
  <si>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</si>
  <si>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</si>
  <si>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</si>
  <si>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</si>
  <si>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</si>
  <si>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</si>
  <si>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</si>
  <si>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</si>
  <si>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</si>
  <si>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</si>
  <si>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</si>
  <si>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</si>
  <si>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</si>
  <si>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</si>
  <si>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</si>
  <si>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</si>
  <si>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</si>
  <si>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</si>
  <si>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</si>
  <si>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</si>
  <si>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</si>
  <si>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</si>
  <si>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</si>
  <si>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</si>
  <si>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</si>
  <si>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</si>
  <si>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</si>
  <si>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</si>
  <si>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</si>
  <si>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</si>
  <si>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</si>
  <si>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</si>
  <si>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</si>
  <si>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</si>
  <si>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</si>
  <si>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</si>
  <si>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</si>
  <si>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</si>
  <si>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</si>
  <si>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</si>
  <si>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</si>
  <si>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</si>
  <si>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</si>
  <si>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</si>
  <si>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</si>
  <si>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</si>
  <si>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</si>
  <si>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</si>
  <si>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</si>
  <si>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</si>
  <si>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</si>
  <si>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</si>
  <si>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</si>
  <si>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</si>
  <si>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</si>
  <si>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</si>
  <si>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</si>
  <si>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</si>
  <si>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</si>
  <si>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</si>
  <si>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</si>
  <si>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</si>
  <si>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</si>
  <si>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</si>
  <si>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</si>
  <si>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</si>
  <si>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</si>
  <si>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</si>
  <si>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</si>
  <si>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</si>
  <si>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</si>
  <si>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</si>
  <si>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</si>
  <si>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</si>
  <si>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</si>
  <si>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</si>
  <si>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</si>
  <si>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</si>
  <si>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</si>
  <si>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</si>
  <si>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</si>
  <si>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</si>
  <si>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</si>
  <si>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</si>
  <si>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</si>
  <si>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</si>
  <si>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</si>
  <si>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</si>
  <si>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</si>
  <si>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</si>
  <si>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</si>
  <si>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</si>
  <si>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</si>
  <si>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</si>
  <si>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</si>
  <si>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</si>
  <si>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</si>
  <si>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</si>
  <si>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</si>
  <si>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</si>
  <si>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</si>
  <si>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</si>
  <si>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</si>
  <si>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</si>
  <si>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</si>
  <si>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</si>
  <si>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</si>
  <si>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</si>
  <si>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</si>
  <si>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</si>
  <si>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</si>
  <si>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</si>
  <si>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</si>
  <si>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</si>
  <si>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</si>
  <si>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</si>
  <si>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</si>
  <si>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</si>
  <si>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</si>
  <si>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</si>
  <si>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</si>
  <si>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</si>
  <si>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</si>
  <si>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</si>
  <si>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</si>
  <si>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</si>
  <si>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</si>
  <si>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</si>
  <si>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</si>
  <si>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</si>
  <si>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</si>
  <si>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</si>
  <si>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</si>
  <si>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</si>
  <si>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</si>
  <si>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</si>
  <si>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</si>
  <si>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</si>
  <si>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</si>
  <si>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</si>
  <si>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</si>
  <si>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</si>
  <si>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</si>
  <si>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</si>
  <si>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</si>
  <si>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</si>
  <si>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</si>
  <si>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</si>
  <si>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</si>
  <si>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</si>
  <si>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</si>
  <si>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</si>
  <si>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</si>
  <si>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</si>
  <si>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</si>
  <si>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</si>
  <si>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</si>
  <si>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</si>
  <si>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</si>
  <si>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</si>
  <si>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</si>
  <si>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</si>
  <si>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</si>
  <si>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</si>
  <si>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</si>
  <si>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</si>
  <si>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</si>
  <si>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</si>
  <si>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</si>
  <si>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</si>
  <si>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</si>
  <si>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</si>
  <si>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</si>
  <si>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</si>
  <si>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</si>
  <si>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</si>
  <si>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</si>
  <si>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</si>
  <si>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</si>
  <si>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</si>
  <si>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</si>
  <si>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</si>
  <si>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</si>
  <si>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</si>
  <si>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</si>
  <si>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</si>
  <si>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</si>
  <si>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</si>
  <si>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</si>
  <si>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</si>
  <si>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</si>
  <si>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</si>
  <si>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</si>
  <si>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</si>
  <si>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</si>
  <si>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</si>
  <si>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</si>
  <si>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</si>
  <si>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</si>
  <si>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</si>
  <si>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</si>
  <si>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</si>
  <si>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</si>
  <si>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</si>
  <si>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</si>
  <si>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</si>
  <si>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</si>
  <si>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</si>
  <si>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</si>
  <si>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</si>
  <si>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</si>
  <si>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</si>
  <si>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</si>
  <si>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</si>
  <si>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</si>
  <si>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</si>
  <si>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</si>
  <si>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</si>
  <si>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</si>
  <si>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</si>
  <si>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</si>
  <si>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</si>
  <si>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</si>
  <si>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</si>
  <si>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</si>
  <si>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</si>
  <si>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</si>
  <si>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</si>
  <si>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</si>
  <si>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</si>
  <si>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</si>
  <si>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</si>
  <si>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</si>
  <si>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</si>
  <si>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</si>
  <si>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</si>
  <si>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</si>
  <si>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</si>
  <si>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</si>
  <si>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</si>
  <si>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</si>
  <si>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</si>
  <si>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</si>
  <si>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</si>
  <si>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</si>
  <si>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</si>
  <si>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</si>
  <si>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</si>
  <si>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</si>
  <si>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</si>
  <si>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</si>
  <si>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</si>
  <si>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</si>
  <si>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</si>
  <si>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</si>
  <si>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</si>
  <si>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</si>
  <si>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</si>
  <si>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</si>
  <si>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</si>
  <si>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</si>
  <si>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</si>
  <si>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</si>
  <si>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</si>
  <si>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</si>
  <si>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</si>
  <si>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</si>
  <si>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</si>
  <si>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</si>
  <si>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</si>
  <si>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</si>
  <si>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</si>
  <si>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</si>
  <si>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</si>
  <si>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</si>
  <si>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</si>
  <si>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</si>
  <si>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</si>
  <si>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</si>
  <si>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</si>
  <si>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</si>
  <si>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</si>
  <si>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</si>
  <si>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</si>
  <si>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</si>
  <si>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</si>
  <si>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</si>
  <si>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</si>
  <si>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</si>
  <si>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</si>
  <si>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</si>
  <si>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</si>
  <si>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</si>
  <si>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</si>
  <si>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</si>
  <si>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</si>
  <si>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</si>
  <si>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</si>
  <si>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</si>
  <si>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</si>
  <si>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</si>
  <si>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</si>
  <si>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</si>
  <si>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</si>
  <si>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</si>
  <si>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</si>
  <si>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</si>
  <si>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</si>
  <si>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</si>
  <si>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</si>
  <si>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</si>
  <si>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</si>
  <si>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</si>
  <si>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</si>
  <si>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</si>
  <si>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</si>
  <si>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</si>
  <si>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</si>
  <si>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</si>
  <si>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</si>
  <si>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</si>
  <si>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</si>
  <si>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</si>
  <si>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</si>
  <si>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</si>
  <si>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</si>
  <si>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</si>
  <si>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</si>
  <si>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</si>
  <si>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</si>
  <si>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</si>
  <si>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</si>
  <si>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</si>
  <si>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</si>
  <si>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</si>
  <si>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</si>
  <si>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</si>
  <si>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</si>
  <si>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</si>
  <si>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</si>
  <si>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</si>
  <si>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</si>
  <si>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</si>
  <si>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</si>
  <si>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</si>
  <si>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</si>
  <si>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</si>
  <si>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</si>
  <si>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</si>
  <si>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</si>
  <si>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</si>
  <si>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</si>
  <si>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</si>
  <si>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</si>
  <si>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</si>
  <si>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</si>
  <si>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</si>
  <si>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</si>
  <si>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</si>
  <si>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</si>
  <si>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</si>
  <si>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</si>
  <si>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</si>
  <si>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</si>
  <si>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</si>
  <si>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</si>
  <si>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</si>
  <si>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</si>
  <si>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</si>
  <si>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</si>
  <si>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</si>
  <si>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</si>
  <si>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</si>
  <si>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</si>
  <si>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</si>
  <si>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</si>
  <si>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</si>
  <si>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</si>
  <si>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</si>
  <si>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</si>
  <si>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</si>
  <si>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</si>
  <si>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</si>
  <si>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</si>
  <si>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</si>
  <si>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</si>
  <si>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</si>
  <si>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</si>
  <si>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</si>
  <si>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</si>
  <si>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</si>
  <si>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</si>
  <si>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</si>
  <si>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</si>
  <si>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</si>
  <si>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</si>
  <si>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</si>
  <si>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</si>
  <si>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</si>
  <si>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</si>
  <si>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</si>
  <si>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</si>
  <si>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</si>
  <si>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</si>
  <si>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</si>
  <si>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</si>
  <si>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</si>
  <si>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</si>
  <si>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</si>
  <si>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</si>
  <si>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</si>
  <si>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</si>
  <si>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</si>
  <si>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</si>
  <si>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</si>
  <si>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</si>
  <si>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</si>
  <si>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</si>
  <si>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</si>
  <si>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</si>
  <si>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</si>
  <si>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</si>
  <si>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</si>
  <si>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</si>
  <si>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</si>
  <si>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</si>
  <si>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</si>
  <si>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</si>
  <si>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</si>
  <si>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</si>
  <si>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</si>
  <si>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</si>
  <si>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</si>
  <si>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</si>
  <si>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</si>
  <si>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</si>
  <si>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</si>
  <si>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</si>
  <si>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</si>
  <si>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</si>
  <si>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</si>
  <si>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</si>
  <si>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</si>
  <si>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</si>
  <si>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</si>
  <si>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</si>
  <si>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</si>
  <si>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</si>
  <si>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</si>
  <si>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</si>
  <si>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</si>
  <si>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</si>
  <si>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</si>
  <si>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</si>
  <si>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</si>
  <si>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</si>
  <si>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</si>
  <si>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</si>
  <si>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</si>
  <si>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</si>
  <si>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</si>
  <si>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</si>
  <si>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</si>
  <si>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</si>
  <si>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</si>
  <si>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</si>
  <si>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</si>
  <si>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</si>
  <si>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</si>
  <si>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</si>
  <si>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</si>
  <si>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</si>
  <si>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</si>
  <si>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</si>
  <si>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</si>
  <si>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</si>
  <si>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</si>
  <si>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</si>
  <si>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</si>
  <si>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</si>
  <si>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</si>
  <si>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</si>
  <si>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</si>
  <si>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</si>
  <si>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</si>
  <si>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</si>
  <si>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</si>
  <si>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</si>
  <si>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</si>
  <si>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</si>
  <si>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</si>
  <si>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</si>
  <si>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</si>
  <si>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</si>
  <si>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</si>
  <si>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</si>
  <si>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</si>
  <si>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</si>
  <si>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</si>
  <si>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</si>
  <si>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</si>
  <si>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</si>
  <si>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</si>
  <si>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</si>
  <si>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</si>
  <si>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</si>
  <si>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</si>
  <si>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</si>
  <si>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</si>
  <si>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</si>
  <si>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</si>
  <si>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</si>
  <si>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</si>
  <si>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</si>
  <si>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</si>
  <si>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</si>
  <si>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</si>
  <si>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</si>
  <si>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</si>
  <si>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</si>
  <si>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</si>
  <si>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</si>
  <si>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</si>
  <si>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</si>
  <si>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</si>
  <si>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</si>
  <si>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</si>
  <si>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</si>
  <si>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</si>
  <si>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</si>
  <si>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</si>
  <si>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</si>
  <si>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</si>
  <si>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</si>
  <si>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</si>
  <si>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</si>
  <si>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</si>
  <si>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</si>
  <si>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</si>
  <si>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</si>
  <si>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</si>
  <si>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</si>
  <si>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</si>
  <si>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</si>
  <si>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</si>
  <si>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</si>
  <si>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</si>
  <si>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</si>
  <si>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</si>
  <si>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</si>
  <si>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</si>
  <si>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</si>
  <si>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</si>
  <si>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</si>
  <si>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</si>
  <si>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</si>
  <si>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</si>
  <si>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</si>
  <si>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</si>
  <si>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</si>
  <si>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</si>
  <si>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</si>
  <si>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</si>
  <si>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</si>
  <si>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</si>
  <si>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</si>
  <si>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</si>
  <si>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</si>
  <si>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</si>
  <si>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</si>
  <si>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</si>
  <si>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</si>
  <si>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</si>
  <si>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</si>
  <si>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</si>
  <si>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</si>
  <si>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</si>
  <si>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</si>
  <si>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</si>
  <si>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</si>
  <si>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</si>
  <si>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</si>
  <si>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</si>
  <si>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</si>
  <si>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</si>
  <si>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</si>
  <si>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</si>
  <si>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</si>
  <si>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</si>
  <si>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</si>
  <si>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</si>
  <si>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</si>
  <si>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</si>
  <si>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</si>
  <si>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</si>
  <si>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</si>
  <si>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</si>
  <si>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</si>
  <si>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</si>
  <si>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</si>
  <si>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</si>
  <si>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</si>
  <si>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</si>
  <si>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</si>
  <si>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</si>
  <si>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</si>
  <si>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</si>
  <si>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</si>
  <si>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</si>
  <si>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</si>
  <si>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</si>
  <si>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</si>
  <si>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</si>
  <si>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</si>
  <si>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</si>
  <si>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</si>
  <si>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</si>
  <si>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</si>
  <si>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</si>
  <si>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</si>
  <si>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</si>
  <si>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</si>
  <si>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</si>
  <si>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</si>
  <si>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</si>
  <si>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</si>
  <si>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</si>
  <si>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</si>
  <si>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</si>
  <si>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</si>
  <si>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</si>
  <si>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</si>
  <si>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</si>
  <si>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</si>
  <si>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</si>
  <si>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</si>
  <si>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</si>
  <si>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</si>
  <si>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</si>
  <si>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</si>
  <si>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</si>
  <si>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</si>
  <si>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</si>
  <si>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</si>
  <si>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</si>
  <si>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</si>
  <si>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</si>
  <si>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</si>
  <si>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</si>
  <si>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</si>
  <si>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</si>
  <si>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</si>
  <si>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</si>
  <si>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</si>
  <si>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</si>
  <si>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</si>
  <si>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</si>
  <si>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</si>
  <si>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</si>
  <si>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</si>
  <si>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</si>
  <si>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</si>
  <si>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</si>
  <si>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</si>
  <si>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</si>
  <si>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</si>
  <si>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</si>
  <si>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</si>
  <si>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</si>
  <si>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</si>
  <si>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</si>
  <si>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</si>
  <si>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</si>
  <si>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</si>
  <si>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</si>
  <si>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</si>
  <si>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</si>
  <si>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</si>
  <si>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</si>
  <si>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</si>
  <si>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</si>
  <si>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</si>
  <si>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</si>
  <si>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</si>
  <si>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</si>
  <si>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</si>
  <si>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</si>
  <si>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</si>
  <si>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</si>
  <si>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</si>
  <si>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</si>
  <si>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</si>
  <si>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</si>
  <si>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</si>
  <si>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</si>
  <si>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</si>
  <si>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</si>
  <si>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</si>
  <si>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</si>
  <si>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</si>
  <si>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</si>
  <si>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</si>
  <si>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</si>
  <si>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</si>
  <si>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</si>
  <si>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</si>
  <si>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</si>
  <si>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</si>
  <si>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</si>
  <si>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</si>
  <si>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</si>
  <si>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</si>
  <si>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</si>
  <si>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</si>
  <si>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</si>
  <si>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</si>
  <si>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</si>
  <si>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</si>
  <si>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</si>
  <si>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</si>
  <si>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</si>
  <si>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</si>
  <si>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</si>
  <si>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</si>
  <si>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</si>
  <si>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</si>
  <si>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</si>
  <si>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</si>
  <si>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</si>
  <si>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</si>
  <si>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</si>
  <si>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</si>
  <si>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</si>
  <si>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</si>
  <si>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</si>
  <si>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</si>
  <si>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</si>
  <si>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</si>
  <si>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</si>
  <si>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</si>
  <si>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</si>
  <si>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</si>
  <si>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</si>
  <si>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</si>
  <si>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</si>
  <si>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</si>
  <si>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</si>
  <si>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</si>
  <si>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</si>
  <si>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</si>
  <si>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</si>
  <si>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</si>
  <si>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</si>
  <si>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</si>
  <si>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</si>
  <si>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</si>
  <si>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</si>
  <si>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</si>
  <si>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</si>
  <si>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</si>
  <si>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</si>
  <si>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</si>
  <si>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</si>
  <si>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</si>
  <si>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</si>
  <si>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</si>
  <si>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</si>
  <si>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</si>
  <si>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</si>
  <si>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</si>
  <si>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</si>
  <si>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</si>
  <si>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</si>
  <si>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</si>
  <si>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</si>
  <si>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</si>
  <si>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</si>
  <si>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</si>
  <si>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</si>
  <si>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</si>
  <si>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</si>
  <si>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</si>
  <si>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</si>
  <si>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</si>
  <si>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</si>
  <si>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</si>
  <si>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</si>
  <si>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</si>
  <si>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</si>
  <si>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</si>
  <si>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</si>
  <si>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</si>
  <si>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</si>
  <si>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</si>
  <si>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</si>
  <si>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</si>
  <si>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</si>
  <si>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</si>
  <si>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</si>
  <si>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</si>
  <si>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</si>
  <si>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</si>
  <si>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</si>
  <si>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</si>
  <si>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</si>
  <si>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</si>
  <si>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</si>
  <si>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</si>
  <si>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</si>
  <si>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</si>
  <si>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</si>
  <si>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</si>
  <si>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</si>
  <si>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</si>
  <si>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</si>
  <si>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</si>
  <si>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</si>
  <si>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</si>
  <si>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</si>
  <si>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</si>
  <si>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</si>
  <si>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</si>
  <si>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</si>
  <si>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</si>
  <si>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</si>
  <si>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</si>
  <si>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</si>
  <si>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</si>
  <si>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</si>
  <si>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</si>
  <si>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</si>
  <si>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</si>
  <si>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</si>
  <si>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</si>
  <si>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</si>
  <si>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</si>
  <si>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</si>
  <si>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</si>
  <si>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</si>
  <si>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</si>
  <si>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</si>
  <si>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</si>
  <si>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</si>
  <si>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</si>
  <si>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</si>
  <si>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</si>
  <si>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</si>
  <si>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</si>
  <si>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</si>
  <si>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</si>
  <si>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</si>
  <si>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</si>
  <si>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</si>
  <si>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</si>
  <si>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</si>
  <si>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</si>
  <si>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</si>
  <si>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</si>
  <si>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</si>
  <si>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</si>
  <si>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</si>
  <si>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</si>
  <si>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</si>
  <si>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</si>
  <si>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</si>
  <si>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</si>
  <si>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</si>
  <si>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</si>
  <si>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</si>
  <si>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</si>
  <si>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</si>
  <si>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</si>
  <si>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</si>
  <si>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</si>
  <si>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</si>
  <si>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</si>
  <si>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</si>
  <si>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</si>
  <si>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</si>
  <si>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</si>
  <si>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</si>
  <si>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</si>
  <si>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</si>
  <si>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</si>
  <si>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</si>
  <si>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</si>
  <si>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</si>
  <si>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</si>
  <si>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</si>
  <si>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</si>
  <si>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</si>
  <si>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</si>
  <si>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</si>
  <si>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</si>
  <si>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</si>
  <si>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</si>
  <si>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</si>
  <si>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</si>
  <si>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</si>
  <si>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</si>
  <si>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</si>
  <si>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</si>
  <si>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</si>
  <si>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</si>
  <si>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</si>
  <si>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</si>
  <si>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</si>
  <si>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</si>
  <si>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</si>
  <si>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</si>
  <si>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</si>
  <si>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</si>
  <si>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</si>
  <si>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</si>
  <si>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</si>
  <si>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</si>
  <si>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</si>
  <si>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</si>
  <si>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</si>
  <si>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</si>
  <si>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</si>
  <si>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</si>
  <si>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</si>
  <si>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</si>
  <si>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</si>
  <si>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</si>
  <si>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</si>
  <si>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</si>
  <si>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</si>
  <si>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</si>
  <si>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</si>
  <si>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</si>
  <si>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</si>
  <si>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</si>
  <si>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</si>
  <si>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</si>
  <si>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</si>
  <si>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</si>
  <si>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</si>
  <si>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</si>
  <si>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</si>
  <si>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</si>
  <si>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</si>
  <si>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</si>
  <si>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</si>
  <si>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</si>
  <si>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</si>
  <si>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</si>
  <si>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</si>
  <si>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</si>
  <si>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</si>
  <si>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</si>
  <si>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</si>
  <si>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</si>
  <si>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</si>
  <si>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</si>
  <si>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</si>
  <si>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</si>
  <si>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</si>
  <si>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</si>
  <si>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</si>
  <si>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</si>
  <si>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</si>
  <si>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</si>
  <si>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</si>
  <si>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</si>
  <si>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</si>
  <si>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</si>
  <si>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</si>
  <si>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</si>
  <si>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</si>
  <si>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</si>
  <si>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</si>
  <si>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</si>
  <si>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</si>
  <si>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</si>
  <si>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</si>
  <si>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</si>
  <si>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</si>
  <si>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</si>
  <si>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</si>
  <si>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</si>
  <si>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</si>
  <si>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</si>
  <si>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</si>
  <si>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</si>
  <si>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</si>
  <si>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</si>
  <si>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</si>
  <si>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</si>
  <si>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</si>
  <si>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</si>
  <si>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</si>
  <si>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</si>
  <si>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</si>
  <si>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</si>
  <si>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</si>
  <si>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</si>
  <si>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</si>
  <si>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</si>
  <si>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</si>
  <si>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</si>
  <si>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</si>
  <si>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</si>
  <si>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</si>
  <si>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</si>
  <si>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</si>
  <si>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</si>
  <si>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</si>
  <si>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</si>
  <si>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</si>
  <si>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</si>
  <si>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</si>
  <si>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</si>
  <si>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</si>
  <si>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</si>
  <si>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</si>
  <si>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</si>
  <si>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</si>
  <si>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</si>
  <si>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</si>
  <si>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</si>
  <si>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</si>
  <si>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</si>
  <si>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</si>
  <si>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</si>
  <si>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</si>
  <si>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</si>
  <si>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</si>
  <si>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</si>
  <si>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</si>
  <si>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</si>
  <si>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</si>
  <si>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</si>
  <si>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</si>
  <si>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</si>
  <si>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</si>
  <si>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</si>
  <si>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</si>
  <si>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</si>
  <si>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</si>
  <si>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</si>
  <si>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</si>
  <si>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</si>
  <si>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</si>
  <si>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</si>
  <si>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</si>
  <si>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</si>
  <si>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</si>
  <si>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</si>
  <si>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</si>
  <si>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</si>
  <si>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</si>
  <si>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</si>
  <si>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</si>
  <si>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</si>
  <si>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</si>
  <si>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</si>
  <si>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</si>
  <si>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</si>
  <si>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</si>
  <si>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</si>
  <si>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</si>
  <si>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</si>
  <si>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</si>
  <si>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</si>
  <si>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</si>
  <si>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</si>
  <si>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</si>
  <si>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</si>
  <si>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</si>
  <si>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</si>
  <si>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</si>
  <si>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</si>
  <si>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</si>
  <si>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</si>
  <si>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</si>
  <si>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</si>
  <si>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</si>
  <si>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</si>
  <si>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</si>
  <si>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</si>
  <si>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</si>
  <si>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</si>
  <si>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</si>
  <si>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</si>
  <si>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</si>
  <si>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</si>
  <si>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</si>
  <si>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</si>
  <si>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</si>
  <si>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</si>
  <si>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</si>
  <si>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</si>
  <si>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</si>
  <si>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</si>
  <si>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</si>
  <si>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</si>
  <si>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</si>
  <si>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</si>
  <si>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</si>
  <si>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</si>
  <si>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</si>
  <si>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</si>
  <si>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</si>
  <si>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</si>
  <si>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</si>
  <si>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</si>
  <si>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</si>
  <si>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</si>
  <si>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</si>
  <si>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</si>
  <si>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</si>
  <si>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</si>
  <si>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</si>
  <si>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</si>
  <si>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</si>
  <si>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</si>
  <si>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</si>
  <si>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</si>
  <si>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</si>
  <si>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</si>
  <si>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</si>
  <si>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</si>
  <si>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</si>
  <si>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</si>
  <si>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</si>
  <si>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</si>
  <si>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</si>
  <si>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</si>
  <si>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</si>
  <si>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</si>
  <si>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</si>
  <si>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</si>
  <si>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</si>
  <si>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</si>
  <si>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</si>
  <si>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</si>
  <si>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</si>
  <si>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</si>
  <si>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</si>
  <si>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</si>
  <si>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</si>
  <si>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</si>
  <si>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</si>
  <si>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</si>
  <si>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</si>
  <si>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</si>
  <si>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</si>
  <si>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</si>
  <si>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</si>
  <si>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</si>
  <si>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</si>
  <si>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</si>
  <si>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</si>
  <si>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</si>
  <si>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</si>
  <si>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</si>
  <si>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</si>
  <si>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</si>
  <si>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</si>
  <si>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</si>
  <si>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</si>
  <si>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</si>
  <si>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</si>
  <si>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</si>
  <si>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</si>
  <si>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</si>
  <si>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</si>
  <si>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</si>
  <si>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</si>
  <si>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</si>
  <si>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</si>
  <si>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</si>
  <si>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</si>
  <si>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</si>
  <si>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</si>
  <si>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</si>
  <si>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</si>
  <si>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</si>
  <si>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</si>
  <si>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</si>
  <si>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</si>
  <si>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</si>
  <si>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</si>
  <si>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</si>
  <si>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</si>
  <si>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</si>
  <si>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</si>
  <si>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</si>
  <si>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</si>
  <si>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</si>
  <si>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</si>
  <si>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</si>
  <si>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</si>
  <si>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</si>
  <si>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</si>
  <si>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</si>
  <si>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</si>
  <si>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</si>
  <si>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</si>
  <si>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</si>
  <si>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</si>
  <si>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</si>
  <si>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</si>
  <si>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</si>
  <si>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</si>
  <si>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</si>
  <si>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</si>
  <si>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</si>
  <si>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</si>
  <si>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</si>
  <si>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</si>
  <si>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</si>
  <si>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</si>
  <si>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</si>
  <si>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</si>
  <si>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</si>
  <si>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</si>
  <si>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</si>
  <si>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</si>
  <si>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</si>
  <si>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</si>
  <si>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</si>
  <si>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</si>
  <si>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</si>
  <si>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</si>
  <si>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</si>
  <si>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</si>
  <si>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</si>
  <si>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</si>
  <si>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</si>
  <si>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</si>
  <si>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</si>
  <si>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</si>
  <si>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</si>
  <si>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</si>
  <si>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</si>
  <si>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</si>
  <si>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</si>
  <si>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</si>
  <si>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</si>
  <si>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</si>
  <si>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</si>
  <si>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</si>
  <si>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</si>
  <si>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</si>
  <si>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</si>
  <si>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</si>
  <si>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</si>
  <si>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</si>
  <si>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</si>
  <si>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EPN ELECTROPRINT GmbH</t>
  </si>
  <si>
    <t>M. Kahl</t>
  </si>
  <si>
    <t>markus.kahl@epn.de</t>
  </si>
  <si>
    <t>0049364815932</t>
  </si>
  <si>
    <t>Ralf Müller</t>
  </si>
  <si>
    <t>ralf.mueller@epn.de</t>
  </si>
  <si>
    <t>0049364815950</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</si>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</sst>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820">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7" fillId="0" borderId="0" applyNumberFormat="0" applyFill="0" applyBorder="0">
      <protection locked="0"/>
    </xf>
    <xf numFmtId="0" fontId="1" fillId="0" borderId="0"/>
  </cellStyleXfs>
  <cellXfs count="40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69" xfId="0" applyBorder="1" applyAlignment="1" applyProtection="1">
      <alignment vertical="center" wrapText="1"/>
      <protection locked="0" hidden="1"/>
    </xf>
    <xf numFmtId="0" fontId="0" fillId="0" borderId="68" xfId="0" applyBorder="1" applyAlignment="1" applyProtection="1">
      <alignmen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2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6E946530-2A73-427B-92EA-D30E450D7725}"/>
    <cellStyle name="Comma [0] 3" xfId="30" xr:uid="{00000000-0005-0000-0000-00001D000000}"/>
    <cellStyle name="Comma [0] 3 2" xfId="594" xr:uid="{688817DD-3D84-42E0-A55E-7EB8B2B178C7}"/>
    <cellStyle name="Comma [0] 4" xfId="31" xr:uid="{00000000-0005-0000-0000-00001E000000}"/>
    <cellStyle name="Comma 10" xfId="32" xr:uid="{00000000-0005-0000-0000-00001F000000}"/>
    <cellStyle name="Comma 10 2" xfId="595" xr:uid="{74FA79FE-30CD-4416-BD03-710BE40491BF}"/>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D8387AC1-A481-4F70-8AA9-F2307D5B769F}"/>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CFA2D2B4-3A56-4933-A0EF-32EA851356F9}"/>
    <cellStyle name="Comma 117" xfId="51" xr:uid="{00000000-0005-0000-0000-000032000000}"/>
    <cellStyle name="Comma 117 2" xfId="598" xr:uid="{9AAB95D9-6177-46B7-9AF9-D14813E0494D}"/>
    <cellStyle name="Comma 118" xfId="52" xr:uid="{00000000-0005-0000-0000-000033000000}"/>
    <cellStyle name="Comma 118 2" xfId="599" xr:uid="{0ECDD9C5-C597-4051-8FB0-1ACC80754755}"/>
    <cellStyle name="Comma 119" xfId="53" xr:uid="{00000000-0005-0000-0000-000034000000}"/>
    <cellStyle name="Comma 119 2" xfId="600" xr:uid="{69942E20-B33D-4FE4-B677-603591A3B0A3}"/>
    <cellStyle name="Comma 12" xfId="54" xr:uid="{00000000-0005-0000-0000-000035000000}"/>
    <cellStyle name="Comma 12 2" xfId="601" xr:uid="{30D13525-41A5-49F5-9D80-2124C35D4E13}"/>
    <cellStyle name="Comma 120" xfId="55" xr:uid="{00000000-0005-0000-0000-000036000000}"/>
    <cellStyle name="Comma 120 2" xfId="602" xr:uid="{768A90FF-F87C-4300-AB49-8B95453BC180}"/>
    <cellStyle name="Comma 121" xfId="56" xr:uid="{00000000-0005-0000-0000-000037000000}"/>
    <cellStyle name="Comma 121 2" xfId="603" xr:uid="{B881B7FA-4DDD-4BF7-965F-E5829381F33B}"/>
    <cellStyle name="Comma 122" xfId="57" xr:uid="{00000000-0005-0000-0000-000038000000}"/>
    <cellStyle name="Comma 122 2" xfId="604" xr:uid="{0213FCE6-27E5-4D1F-B0BB-227758D556BA}"/>
    <cellStyle name="Comma 123" xfId="58" xr:uid="{00000000-0005-0000-0000-000039000000}"/>
    <cellStyle name="Comma 123 2" xfId="605" xr:uid="{4BCA9C2E-DF50-4086-B27E-8DD9507F7E3F}"/>
    <cellStyle name="Comma 124" xfId="59" xr:uid="{00000000-0005-0000-0000-00003A000000}"/>
    <cellStyle name="Comma 124 2" xfId="606" xr:uid="{0311C1B5-0A77-4178-A23C-E644790CE57F}"/>
    <cellStyle name="Comma 125" xfId="60" xr:uid="{00000000-0005-0000-0000-00003B000000}"/>
    <cellStyle name="Comma 125 2" xfId="607" xr:uid="{7311FD1D-72EF-43D9-8A03-389C83C89F2B}"/>
    <cellStyle name="Comma 126" xfId="61" xr:uid="{00000000-0005-0000-0000-00003C000000}"/>
    <cellStyle name="Comma 126 2" xfId="608" xr:uid="{469B6184-8F14-431F-A107-EB20A46F8EA2}"/>
    <cellStyle name="Comma 127" xfId="62" xr:uid="{00000000-0005-0000-0000-00003D000000}"/>
    <cellStyle name="Comma 127 2" xfId="609" xr:uid="{135EEFE1-2057-4F5E-8C1B-D0CF27626891}"/>
    <cellStyle name="Comma 128" xfId="63" xr:uid="{00000000-0005-0000-0000-00003E000000}"/>
    <cellStyle name="Comma 128 2" xfId="610" xr:uid="{D4A34126-A365-450B-9BC6-BCBFC17308A3}"/>
    <cellStyle name="Comma 129" xfId="64" xr:uid="{00000000-0005-0000-0000-00003F000000}"/>
    <cellStyle name="Comma 129 2" xfId="611" xr:uid="{4EF93DEA-5D17-447C-B529-8A43ADE988A7}"/>
    <cellStyle name="Comma 13" xfId="65" xr:uid="{00000000-0005-0000-0000-000040000000}"/>
    <cellStyle name="Comma 13 2" xfId="612" xr:uid="{CD73061C-979A-407D-9282-597BC379CDB3}"/>
    <cellStyle name="Comma 130" xfId="66" xr:uid="{00000000-0005-0000-0000-000041000000}"/>
    <cellStyle name="Comma 130 2" xfId="613" xr:uid="{09CA65DE-8186-4AF6-8FA1-BCDC184A9CC0}"/>
    <cellStyle name="Comma 131" xfId="67" xr:uid="{00000000-0005-0000-0000-000042000000}"/>
    <cellStyle name="Comma 131 2" xfId="614" xr:uid="{1D4CABCE-D72B-4BD3-BA52-C980825C5115}"/>
    <cellStyle name="Comma 132" xfId="68" xr:uid="{00000000-0005-0000-0000-000043000000}"/>
    <cellStyle name="Comma 132 2" xfId="615" xr:uid="{3E4751A2-F308-4B36-933B-31837101093D}"/>
    <cellStyle name="Comma 133" xfId="69" xr:uid="{00000000-0005-0000-0000-000044000000}"/>
    <cellStyle name="Comma 133 2" xfId="616" xr:uid="{2177B048-E0A8-4A27-B719-8DCE72F6EBBA}"/>
    <cellStyle name="Comma 134" xfId="70" xr:uid="{00000000-0005-0000-0000-000045000000}"/>
    <cellStyle name="Comma 134 2" xfId="617" xr:uid="{30E92F0B-0ECF-4F3D-9140-624FBFDA20E4}"/>
    <cellStyle name="Comma 135" xfId="71" xr:uid="{00000000-0005-0000-0000-000046000000}"/>
    <cellStyle name="Comma 135 2" xfId="618" xr:uid="{21752FE8-E06B-43E7-82A5-85F10C4825A8}"/>
    <cellStyle name="Comma 136" xfId="72" xr:uid="{00000000-0005-0000-0000-000047000000}"/>
    <cellStyle name="Comma 136 2" xfId="619" xr:uid="{82C7BD0E-599A-43B2-88C2-43E78498DECB}"/>
    <cellStyle name="Comma 137" xfId="73" xr:uid="{00000000-0005-0000-0000-000048000000}"/>
    <cellStyle name="Comma 137 2" xfId="620" xr:uid="{35CE16BC-EC46-4A05-AF80-BFCA07E54C3C}"/>
    <cellStyle name="Comma 138" xfId="74" xr:uid="{00000000-0005-0000-0000-000049000000}"/>
    <cellStyle name="Comma 138 2" xfId="621" xr:uid="{235CD2E2-11CB-4D77-B8E6-0029FEA83112}"/>
    <cellStyle name="Comma 139" xfId="75" xr:uid="{00000000-0005-0000-0000-00004A000000}"/>
    <cellStyle name="Comma 14" xfId="76" xr:uid="{00000000-0005-0000-0000-00004B000000}"/>
    <cellStyle name="Comma 14 2" xfId="622" xr:uid="{314AA268-7EED-4814-9A15-001D4AEC41B8}"/>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0D1445EE-A71B-4F17-AEEF-D2D0552D6328}"/>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AB32AC6F-8A74-4344-991C-B7962EED97EF}"/>
    <cellStyle name="Comma 160" xfId="99" xr:uid="{00000000-0005-0000-0000-000062000000}"/>
    <cellStyle name="Comma 160 2" xfId="625" xr:uid="{5F7D4EC7-438A-479C-8875-167AC3E10A31}"/>
    <cellStyle name="Comma 161" xfId="100" xr:uid="{00000000-0005-0000-0000-000063000000}"/>
    <cellStyle name="Comma 161 2" xfId="626" xr:uid="{86E05F3D-3533-4EFB-A6AF-41AF473FA421}"/>
    <cellStyle name="Comma 162" xfId="101" xr:uid="{00000000-0005-0000-0000-000064000000}"/>
    <cellStyle name="Comma 162 2" xfId="627" xr:uid="{2059E621-A7E3-48EB-B39E-A71FED2DC3BF}"/>
    <cellStyle name="Comma 163" xfId="102" xr:uid="{00000000-0005-0000-0000-000065000000}"/>
    <cellStyle name="Comma 163 2" xfId="628" xr:uid="{2A448BF2-4148-4EF1-A8E6-55B3C7BFF503}"/>
    <cellStyle name="Comma 164" xfId="103" xr:uid="{00000000-0005-0000-0000-000066000000}"/>
    <cellStyle name="Comma 164 2" xfId="629" xr:uid="{19AED1AE-35AE-407F-A42C-2B4D1C7A6365}"/>
    <cellStyle name="Comma 165" xfId="104" xr:uid="{00000000-0005-0000-0000-000067000000}"/>
    <cellStyle name="Comma 165 2" xfId="630" xr:uid="{0C3334BC-3AF1-46E9-9828-D31677ABEEBE}"/>
    <cellStyle name="Comma 166" xfId="105" xr:uid="{00000000-0005-0000-0000-000068000000}"/>
    <cellStyle name="Comma 166 2" xfId="631" xr:uid="{51314342-38F4-42D9-B475-298B2FFCC0CE}"/>
    <cellStyle name="Comma 167" xfId="106" xr:uid="{00000000-0005-0000-0000-000069000000}"/>
    <cellStyle name="Comma 167 2" xfId="632" xr:uid="{B2509307-6357-4DD7-90F4-041167BACD8E}"/>
    <cellStyle name="Comma 168" xfId="107" xr:uid="{00000000-0005-0000-0000-00006A000000}"/>
    <cellStyle name="Comma 168 2" xfId="633" xr:uid="{6CA360D0-CAEB-466F-AF2A-D607A0F583C6}"/>
    <cellStyle name="Comma 169" xfId="108" xr:uid="{00000000-0005-0000-0000-00006B000000}"/>
    <cellStyle name="Comma 169 2" xfId="634" xr:uid="{FA9AA86C-279E-460E-9921-D56C6AAB1AE3}"/>
    <cellStyle name="Comma 17" xfId="109" xr:uid="{00000000-0005-0000-0000-00006C000000}"/>
    <cellStyle name="Comma 17 2" xfId="635" xr:uid="{82C51302-2843-405D-88E3-8F710DB4085E}"/>
    <cellStyle name="Comma 170" xfId="110" xr:uid="{00000000-0005-0000-0000-00006D000000}"/>
    <cellStyle name="Comma 170 2" xfId="636" xr:uid="{17AA30E4-5434-4D0D-A24A-2F9262546ACD}"/>
    <cellStyle name="Comma 171" xfId="111" xr:uid="{00000000-0005-0000-0000-00006E000000}"/>
    <cellStyle name="Comma 171 2" xfId="637" xr:uid="{300781E5-2F16-4318-B9A7-D84A7D479552}"/>
    <cellStyle name="Comma 172" xfId="112" xr:uid="{00000000-0005-0000-0000-00006F000000}"/>
    <cellStyle name="Comma 172 2" xfId="638" xr:uid="{BE4A4DA7-0E1C-48D1-9327-3BDC299C2336}"/>
    <cellStyle name="Comma 173" xfId="113" xr:uid="{00000000-0005-0000-0000-000070000000}"/>
    <cellStyle name="Comma 173 2" xfId="639" xr:uid="{5D4CC708-FAD3-4362-AF13-71C081C915FA}"/>
    <cellStyle name="Comma 174" xfId="114" xr:uid="{00000000-0005-0000-0000-000071000000}"/>
    <cellStyle name="Comma 174 2" xfId="640" xr:uid="{5FAAB870-059C-4677-BCD5-09F37733B71C}"/>
    <cellStyle name="Comma 175" xfId="115" xr:uid="{00000000-0005-0000-0000-000072000000}"/>
    <cellStyle name="Comma 175 2" xfId="641" xr:uid="{88431243-97D5-47CB-BF1A-CE26F3088FD7}"/>
    <cellStyle name="Comma 176" xfId="116" xr:uid="{00000000-0005-0000-0000-000073000000}"/>
    <cellStyle name="Comma 176 2" xfId="642" xr:uid="{10EE96B5-BC8D-42F7-8E18-75FEACD16BA2}"/>
    <cellStyle name="Comma 177" xfId="117" xr:uid="{00000000-0005-0000-0000-000074000000}"/>
    <cellStyle name="Comma 177 2" xfId="643" xr:uid="{5194DCC8-6B02-49C7-B2D1-8B61D3ABD061}"/>
    <cellStyle name="Comma 178" xfId="118" xr:uid="{00000000-0005-0000-0000-000075000000}"/>
    <cellStyle name="Comma 178 2" xfId="644" xr:uid="{171F36D9-0BA2-4186-96A9-36D85302E1CF}"/>
    <cellStyle name="Comma 179" xfId="119" xr:uid="{00000000-0005-0000-0000-000076000000}"/>
    <cellStyle name="Comma 179 2" xfId="645" xr:uid="{92739FE9-8F94-4AC1-889E-5C5C322F0346}"/>
    <cellStyle name="Comma 18" xfId="120" xr:uid="{00000000-0005-0000-0000-000077000000}"/>
    <cellStyle name="Comma 18 2" xfId="646" xr:uid="{D6AB1DB2-B2A6-4435-831F-9DB687CA2806}"/>
    <cellStyle name="Comma 180" xfId="121" xr:uid="{00000000-0005-0000-0000-000078000000}"/>
    <cellStyle name="Comma 180 2" xfId="647" xr:uid="{1FCA691B-33BF-4299-B4FC-53B2E2DBD18A}"/>
    <cellStyle name="Comma 181" xfId="122" xr:uid="{00000000-0005-0000-0000-000079000000}"/>
    <cellStyle name="Comma 181 2" xfId="648" xr:uid="{9CD391DA-3DED-4B7B-A304-F52F43756B36}"/>
    <cellStyle name="Comma 182" xfId="123" xr:uid="{00000000-0005-0000-0000-00007A000000}"/>
    <cellStyle name="Comma 182 2" xfId="649" xr:uid="{02D9F1D7-FE71-49BA-9C9B-8B8899C737EE}"/>
    <cellStyle name="Comma 183" xfId="124" xr:uid="{00000000-0005-0000-0000-00007B000000}"/>
    <cellStyle name="Comma 183 2" xfId="650" xr:uid="{8EBC93EF-4693-4696-AC35-DE9B7F9030D6}"/>
    <cellStyle name="Comma 184" xfId="125" xr:uid="{00000000-0005-0000-0000-00007C000000}"/>
    <cellStyle name="Comma 184 2" xfId="651" xr:uid="{67BDDC72-555E-4D51-AEF7-8FEE1C129C1D}"/>
    <cellStyle name="Comma 185" xfId="126" xr:uid="{00000000-0005-0000-0000-00007D000000}"/>
    <cellStyle name="Comma 185 2" xfId="652" xr:uid="{8081518D-A722-4BC1-ACC8-EA8D3F792EAC}"/>
    <cellStyle name="Comma 186" xfId="127" xr:uid="{00000000-0005-0000-0000-00007E000000}"/>
    <cellStyle name="Comma 186 2" xfId="653" xr:uid="{0184D0FB-EC9A-4E38-A219-CB7BFC77F81D}"/>
    <cellStyle name="Comma 187" xfId="128" xr:uid="{00000000-0005-0000-0000-00007F000000}"/>
    <cellStyle name="Comma 187 2" xfId="654" xr:uid="{B74CADE7-84A2-44D5-AB61-F3BC8A99EE7F}"/>
    <cellStyle name="Comma 188" xfId="129" xr:uid="{00000000-0005-0000-0000-000080000000}"/>
    <cellStyle name="Comma 188 2" xfId="655" xr:uid="{7C9EB649-D2B0-4732-BE61-E313475666BD}"/>
    <cellStyle name="Comma 189" xfId="130" xr:uid="{00000000-0005-0000-0000-000081000000}"/>
    <cellStyle name="Comma 189 2" xfId="656" xr:uid="{CAB9905B-1A26-41CA-9D1F-F775B9F82ADF}"/>
    <cellStyle name="Comma 19" xfId="131" xr:uid="{00000000-0005-0000-0000-000082000000}"/>
    <cellStyle name="Comma 19 2" xfId="657" xr:uid="{A3274346-51FF-479B-8D2C-BC073E6DF5A9}"/>
    <cellStyle name="Comma 190" xfId="132" xr:uid="{00000000-0005-0000-0000-000083000000}"/>
    <cellStyle name="Comma 190 2" xfId="658" xr:uid="{959FF5C7-403E-447F-B16C-D69131E52CA2}"/>
    <cellStyle name="Comma 191" xfId="133" xr:uid="{00000000-0005-0000-0000-000084000000}"/>
    <cellStyle name="Comma 191 2" xfId="659" xr:uid="{0E0D6A23-DABF-434B-BA04-0756ACEB9B29}"/>
    <cellStyle name="Comma 192" xfId="134" xr:uid="{00000000-0005-0000-0000-000085000000}"/>
    <cellStyle name="Comma 192 2" xfId="660" xr:uid="{F4A63C9F-120D-4197-BA35-6B24A94E7350}"/>
    <cellStyle name="Comma 193" xfId="135" xr:uid="{00000000-0005-0000-0000-000086000000}"/>
    <cellStyle name="Comma 193 2" xfId="661" xr:uid="{37B2308B-67C9-428A-99DC-2BC81FEFCFBA}"/>
    <cellStyle name="Comma 194" xfId="136" xr:uid="{00000000-0005-0000-0000-000087000000}"/>
    <cellStyle name="Comma 194 2" xfId="662" xr:uid="{1081E8A0-F7E6-43EE-82D0-8FBE77BE8A79}"/>
    <cellStyle name="Comma 195" xfId="137" xr:uid="{00000000-0005-0000-0000-000088000000}"/>
    <cellStyle name="Comma 195 2" xfId="663" xr:uid="{F236B9CC-7011-4DAF-A354-13022F1422B1}"/>
    <cellStyle name="Comma 196" xfId="138" xr:uid="{00000000-0005-0000-0000-000089000000}"/>
    <cellStyle name="Comma 196 2" xfId="664" xr:uid="{1341F1F8-F34A-4653-AA75-A4AA65549538}"/>
    <cellStyle name="Comma 197" xfId="139" xr:uid="{00000000-0005-0000-0000-00008A000000}"/>
    <cellStyle name="Comma 197 2" xfId="665" xr:uid="{AC8C6B1F-3118-4EAA-815B-44B4E50C642B}"/>
    <cellStyle name="Comma 198" xfId="140" xr:uid="{00000000-0005-0000-0000-00008B000000}"/>
    <cellStyle name="Comma 198 2" xfId="666" xr:uid="{794178D8-512D-439C-9EC9-0F5F5B21CEBC}"/>
    <cellStyle name="Comma 199" xfId="141" xr:uid="{00000000-0005-0000-0000-00008C000000}"/>
    <cellStyle name="Comma 199 2" xfId="667" xr:uid="{135B0F1F-1D68-48CF-8B78-C4F7CDC2F5AC}"/>
    <cellStyle name="Comma 2" xfId="142" xr:uid="{00000000-0005-0000-0000-00008D000000}"/>
    <cellStyle name="Comma 2 2" xfId="668" xr:uid="{62AE81C7-39B5-42C3-9E89-4D510DB346E2}"/>
    <cellStyle name="Comma 20" xfId="143" xr:uid="{00000000-0005-0000-0000-00008E000000}"/>
    <cellStyle name="Comma 20 2" xfId="669" xr:uid="{43D56A85-0B02-4FA3-B189-05DF42560424}"/>
    <cellStyle name="Comma 200" xfId="144" xr:uid="{00000000-0005-0000-0000-00008F000000}"/>
    <cellStyle name="Comma 200 2" xfId="670" xr:uid="{0F817C25-E8EB-4AD2-9962-2049AC76E1B4}"/>
    <cellStyle name="Comma 201" xfId="145" xr:uid="{00000000-0005-0000-0000-000090000000}"/>
    <cellStyle name="Comma 201 2" xfId="671" xr:uid="{CF9F53EE-1BF5-412D-9AD8-D623457E7574}"/>
    <cellStyle name="Comma 202" xfId="146" xr:uid="{00000000-0005-0000-0000-000091000000}"/>
    <cellStyle name="Comma 202 2" xfId="672" xr:uid="{CB9EA340-3703-4D1E-B18B-57286B384094}"/>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84563632-D684-4665-976E-7EDF28AF487F}"/>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34A4BFD1-C074-47E0-9933-60A4B653C05F}"/>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6F71739E-0A44-483A-8E0C-FB7B080D6B35}"/>
    <cellStyle name="Comma 24" xfId="171" xr:uid="{00000000-0005-0000-0000-0000AA000000}"/>
    <cellStyle name="Comma 24 2" xfId="676" xr:uid="{349F86AA-24C8-4598-88DD-2F09223C3FC1}"/>
    <cellStyle name="Comma 25" xfId="172" xr:uid="{00000000-0005-0000-0000-0000AB000000}"/>
    <cellStyle name="Comma 25 2" xfId="677" xr:uid="{53393378-0350-4475-A7F8-6B3D6E1DBDFD}"/>
    <cellStyle name="Comma 26" xfId="173" xr:uid="{00000000-0005-0000-0000-0000AC000000}"/>
    <cellStyle name="Comma 26 2" xfId="678" xr:uid="{8982AEC2-BE87-4358-B398-FE2E3A2E106E}"/>
    <cellStyle name="Comma 27" xfId="174" xr:uid="{00000000-0005-0000-0000-0000AD000000}"/>
    <cellStyle name="Comma 27 2" xfId="679" xr:uid="{B0F7E146-AEC4-4CC4-B4F8-79668CB29824}"/>
    <cellStyle name="Comma 28" xfId="175" xr:uid="{00000000-0005-0000-0000-0000AE000000}"/>
    <cellStyle name="Comma 28 2" xfId="680" xr:uid="{6D29D4E8-DF85-4C5C-AD21-692CDB7B5E77}"/>
    <cellStyle name="Comma 29" xfId="176" xr:uid="{00000000-0005-0000-0000-0000AF000000}"/>
    <cellStyle name="Comma 29 2" xfId="681" xr:uid="{BE0330E9-59CC-4E02-9AC7-859EA1FC592D}"/>
    <cellStyle name="Comma 3" xfId="177" xr:uid="{00000000-0005-0000-0000-0000B0000000}"/>
    <cellStyle name="Comma 3 2" xfId="682" xr:uid="{8787857B-0F88-4DFF-9C04-870DB989BF12}"/>
    <cellStyle name="Comma 30" xfId="178" xr:uid="{00000000-0005-0000-0000-0000B1000000}"/>
    <cellStyle name="Comma 30 2" xfId="683" xr:uid="{83C01929-9B37-4417-A651-7FBB4B4DC6FE}"/>
    <cellStyle name="Comma 31" xfId="179" xr:uid="{00000000-0005-0000-0000-0000B2000000}"/>
    <cellStyle name="Comma 31 2" xfId="684" xr:uid="{54D9EAAD-A669-4A98-8769-D714F561051B}"/>
    <cellStyle name="Comma 32" xfId="180" xr:uid="{00000000-0005-0000-0000-0000B3000000}"/>
    <cellStyle name="Comma 32 2" xfId="685" xr:uid="{59FC891D-1C8D-40EB-B3F5-89AAEAED46F6}"/>
    <cellStyle name="Comma 33" xfId="181" xr:uid="{00000000-0005-0000-0000-0000B4000000}"/>
    <cellStyle name="Comma 33 2" xfId="686" xr:uid="{3E0177B2-7E8F-4068-80DA-503700661990}"/>
    <cellStyle name="Comma 34" xfId="182" xr:uid="{00000000-0005-0000-0000-0000B5000000}"/>
    <cellStyle name="Comma 34 2" xfId="687" xr:uid="{1D8EA776-A7B7-42DD-B749-5FBC3EE357ED}"/>
    <cellStyle name="Comma 35" xfId="183" xr:uid="{00000000-0005-0000-0000-0000B6000000}"/>
    <cellStyle name="Comma 35 2" xfId="688" xr:uid="{FD9F1FE0-A410-4F0D-912E-47CEACC1D6D6}"/>
    <cellStyle name="Comma 36" xfId="184" xr:uid="{00000000-0005-0000-0000-0000B7000000}"/>
    <cellStyle name="Comma 36 2" xfId="689" xr:uid="{78F27EA4-AA18-410A-AA08-0CE47E480EA7}"/>
    <cellStyle name="Comma 37" xfId="185" xr:uid="{00000000-0005-0000-0000-0000B8000000}"/>
    <cellStyle name="Comma 37 2" xfId="690" xr:uid="{89226CB4-E59A-4D99-9344-C0EF852520DB}"/>
    <cellStyle name="Comma 38" xfId="186" xr:uid="{00000000-0005-0000-0000-0000B9000000}"/>
    <cellStyle name="Comma 38 2" xfId="691" xr:uid="{1A371859-9951-4292-B68D-F9C049D1980E}"/>
    <cellStyle name="Comma 39" xfId="187" xr:uid="{00000000-0005-0000-0000-0000BA000000}"/>
    <cellStyle name="Comma 39 2" xfId="692" xr:uid="{28042D04-014E-41FB-B916-D4B70A136B27}"/>
    <cellStyle name="Comma 4" xfId="188" xr:uid="{00000000-0005-0000-0000-0000BB000000}"/>
    <cellStyle name="Comma 4 2" xfId="693" xr:uid="{DF5940CF-4855-44BA-B0D7-16221EAEE6B9}"/>
    <cellStyle name="Comma 40" xfId="189" xr:uid="{00000000-0005-0000-0000-0000BC000000}"/>
    <cellStyle name="Comma 40 2" xfId="694" xr:uid="{5C51AA2F-AC39-419F-B4E1-4195999B962B}"/>
    <cellStyle name="Comma 41" xfId="190" xr:uid="{00000000-0005-0000-0000-0000BD000000}"/>
    <cellStyle name="Comma 41 2" xfId="695" xr:uid="{50802EE3-7F66-4CB0-83FF-1873F3EC3BED}"/>
    <cellStyle name="Comma 42" xfId="191" xr:uid="{00000000-0005-0000-0000-0000BE000000}"/>
    <cellStyle name="Comma 42 2" xfId="696" xr:uid="{7E50FA67-10FB-4B1B-8C1D-A80AE0E60F9C}"/>
    <cellStyle name="Comma 43" xfId="192" xr:uid="{00000000-0005-0000-0000-0000BF000000}"/>
    <cellStyle name="Comma 43 2" xfId="697" xr:uid="{D40DC120-1754-406F-9653-E333B5A9857A}"/>
    <cellStyle name="Comma 44" xfId="193" xr:uid="{00000000-0005-0000-0000-0000C0000000}"/>
    <cellStyle name="Comma 44 2" xfId="698" xr:uid="{AA4E86A7-A51D-4913-95AD-2B873FE5C243}"/>
    <cellStyle name="Comma 45" xfId="194" xr:uid="{00000000-0005-0000-0000-0000C1000000}"/>
    <cellStyle name="Comma 45 2" xfId="699" xr:uid="{1911E963-F56A-4AE1-8606-337A20C28E94}"/>
    <cellStyle name="Comma 46" xfId="195" xr:uid="{00000000-0005-0000-0000-0000C2000000}"/>
    <cellStyle name="Comma 46 2" xfId="700" xr:uid="{FFE73FBF-4696-4A6B-90FC-0FB1B771C2E6}"/>
    <cellStyle name="Comma 47" xfId="196" xr:uid="{00000000-0005-0000-0000-0000C3000000}"/>
    <cellStyle name="Comma 47 2" xfId="701" xr:uid="{AD34949E-5819-4AAF-A2F2-A7D1DD4C42EE}"/>
    <cellStyle name="Comma 48" xfId="197" xr:uid="{00000000-0005-0000-0000-0000C4000000}"/>
    <cellStyle name="Comma 48 2" xfId="702" xr:uid="{351813AD-E9D9-472D-8D70-28CECF5EE25D}"/>
    <cellStyle name="Comma 49" xfId="198" xr:uid="{00000000-0005-0000-0000-0000C5000000}"/>
    <cellStyle name="Comma 49 2" xfId="703" xr:uid="{49530431-2CF3-4FB6-AE6C-C032C9A64BC2}"/>
    <cellStyle name="Comma 5" xfId="199" xr:uid="{00000000-0005-0000-0000-0000C6000000}"/>
    <cellStyle name="Comma 5 2" xfId="704" xr:uid="{433C97DF-77F8-42B7-8340-3E9EF3B106E1}"/>
    <cellStyle name="Comma 50" xfId="200" xr:uid="{00000000-0005-0000-0000-0000C7000000}"/>
    <cellStyle name="Comma 50 2" xfId="705" xr:uid="{CE87F645-C8AF-4DB0-A666-500B702DD182}"/>
    <cellStyle name="Comma 51" xfId="201" xr:uid="{00000000-0005-0000-0000-0000C8000000}"/>
    <cellStyle name="Comma 51 2" xfId="706" xr:uid="{F787CF52-039F-429E-A88A-363D429789C3}"/>
    <cellStyle name="Comma 52" xfId="202" xr:uid="{00000000-0005-0000-0000-0000C9000000}"/>
    <cellStyle name="Comma 52 2" xfId="707" xr:uid="{5271A740-DE39-474D-AD9A-6DC38F3B2103}"/>
    <cellStyle name="Comma 53" xfId="203" xr:uid="{00000000-0005-0000-0000-0000CA000000}"/>
    <cellStyle name="Comma 53 2" xfId="708" xr:uid="{ED8542BB-491B-4E9D-9FAD-1EC204F7CA5B}"/>
    <cellStyle name="Comma 54" xfId="204" xr:uid="{00000000-0005-0000-0000-0000CB000000}"/>
    <cellStyle name="Comma 54 2" xfId="709" xr:uid="{40812BB5-810A-420D-8EE2-77584051EBED}"/>
    <cellStyle name="Comma 55" xfId="205" xr:uid="{00000000-0005-0000-0000-0000CC000000}"/>
    <cellStyle name="Comma 55 2" xfId="710" xr:uid="{98A12E96-AE43-4628-B52F-E8BE811CE40C}"/>
    <cellStyle name="Comma 56" xfId="206" xr:uid="{00000000-0005-0000-0000-0000CD000000}"/>
    <cellStyle name="Comma 56 2" xfId="711" xr:uid="{DC376C16-61A7-4FF4-BC69-F1FAC1DEE83E}"/>
    <cellStyle name="Comma 57" xfId="207" xr:uid="{00000000-0005-0000-0000-0000CE000000}"/>
    <cellStyle name="Comma 57 2" xfId="712" xr:uid="{3A92E10D-ABEF-4FFF-AE95-2A883399FFE0}"/>
    <cellStyle name="Comma 58" xfId="208" xr:uid="{00000000-0005-0000-0000-0000CF000000}"/>
    <cellStyle name="Comma 58 2" xfId="713" xr:uid="{CE09CB8F-961B-44CF-85CC-C7B9A42AA44B}"/>
    <cellStyle name="Comma 59" xfId="209" xr:uid="{00000000-0005-0000-0000-0000D0000000}"/>
    <cellStyle name="Comma 59 2" xfId="714" xr:uid="{E0FFD96B-07CB-41C6-816A-3EBC90968D64}"/>
    <cellStyle name="Comma 6" xfId="210" xr:uid="{00000000-0005-0000-0000-0000D1000000}"/>
    <cellStyle name="Comma 6 2" xfId="715" xr:uid="{58760A83-09BD-4059-A6FE-B91202574B5D}"/>
    <cellStyle name="Comma 60" xfId="211" xr:uid="{00000000-0005-0000-0000-0000D2000000}"/>
    <cellStyle name="Comma 60 2" xfId="716" xr:uid="{C5014444-714D-4D3E-8668-5DAF7ECA5B11}"/>
    <cellStyle name="Comma 61" xfId="212" xr:uid="{00000000-0005-0000-0000-0000D3000000}"/>
    <cellStyle name="Comma 61 2" xfId="717" xr:uid="{E17A4980-C4B5-4165-B23E-BC74B2F2E98B}"/>
    <cellStyle name="Comma 62" xfId="213" xr:uid="{00000000-0005-0000-0000-0000D4000000}"/>
    <cellStyle name="Comma 62 2" xfId="718" xr:uid="{017286BF-22E2-4E82-86AB-ED81E928641F}"/>
    <cellStyle name="Comma 63" xfId="214" xr:uid="{00000000-0005-0000-0000-0000D5000000}"/>
    <cellStyle name="Comma 63 2" xfId="719" xr:uid="{CAA03E63-F387-42B5-9BF3-9F53F547537E}"/>
    <cellStyle name="Comma 64" xfId="215" xr:uid="{00000000-0005-0000-0000-0000D6000000}"/>
    <cellStyle name="Comma 64 2" xfId="720" xr:uid="{176B6FBE-5C02-448F-9698-D3BD083271C4}"/>
    <cellStyle name="Comma 65" xfId="216" xr:uid="{00000000-0005-0000-0000-0000D7000000}"/>
    <cellStyle name="Comma 65 2" xfId="721" xr:uid="{BC21FAFD-A21A-430D-8CD3-E45284E39C52}"/>
    <cellStyle name="Comma 66" xfId="217" xr:uid="{00000000-0005-0000-0000-0000D8000000}"/>
    <cellStyle name="Comma 66 2" xfId="722" xr:uid="{C48D5A0C-FB0A-44E4-B3ED-58E128C14E4A}"/>
    <cellStyle name="Comma 67" xfId="218" xr:uid="{00000000-0005-0000-0000-0000D9000000}"/>
    <cellStyle name="Comma 67 2" xfId="723" xr:uid="{FCDB0574-851F-43AA-AEF7-022551E26440}"/>
    <cellStyle name="Comma 68" xfId="219" xr:uid="{00000000-0005-0000-0000-0000DA000000}"/>
    <cellStyle name="Comma 68 2" xfId="724" xr:uid="{61B7D8BB-2DC7-4404-8DB3-8999F4F01555}"/>
    <cellStyle name="Comma 69" xfId="220" xr:uid="{00000000-0005-0000-0000-0000DB000000}"/>
    <cellStyle name="Comma 69 2" xfId="725" xr:uid="{028D5C0E-958D-4770-8762-666D2F247186}"/>
    <cellStyle name="Comma 7" xfId="221" xr:uid="{00000000-0005-0000-0000-0000DC000000}"/>
    <cellStyle name="Comma 7 2" xfId="726" xr:uid="{2613F383-0604-4668-8DBB-B34E65E53473}"/>
    <cellStyle name="Comma 70" xfId="222" xr:uid="{00000000-0005-0000-0000-0000DD000000}"/>
    <cellStyle name="Comma 70 2" xfId="727" xr:uid="{512A11EC-9075-4192-8245-B1214A558EF0}"/>
    <cellStyle name="Comma 71" xfId="223" xr:uid="{00000000-0005-0000-0000-0000DE000000}"/>
    <cellStyle name="Comma 71 2" xfId="728" xr:uid="{D612FFCF-BBF4-4F0F-B05A-A0E81E3AD7FA}"/>
    <cellStyle name="Comma 72" xfId="224" xr:uid="{00000000-0005-0000-0000-0000DF000000}"/>
    <cellStyle name="Comma 72 2" xfId="729" xr:uid="{373C2888-14BE-44D4-90D9-013D2671A386}"/>
    <cellStyle name="Comma 73" xfId="225" xr:uid="{00000000-0005-0000-0000-0000E0000000}"/>
    <cellStyle name="Comma 73 2" xfId="730" xr:uid="{11318868-610D-4897-87CE-CC36E09F1373}"/>
    <cellStyle name="Comma 74" xfId="226" xr:uid="{00000000-0005-0000-0000-0000E1000000}"/>
    <cellStyle name="Comma 74 2" xfId="731" xr:uid="{AEF3436C-181A-4B1B-9AEB-D6CD3F3A434B}"/>
    <cellStyle name="Comma 75" xfId="227" xr:uid="{00000000-0005-0000-0000-0000E2000000}"/>
    <cellStyle name="Comma 75 2" xfId="732" xr:uid="{39A35B34-AE7B-4412-A946-CC4CBE4454F3}"/>
    <cellStyle name="Comma 76" xfId="228" xr:uid="{00000000-0005-0000-0000-0000E3000000}"/>
    <cellStyle name="Comma 76 2" xfId="733" xr:uid="{44C96487-69A2-4620-AB38-E8EF0997BD78}"/>
    <cellStyle name="Comma 77" xfId="229" xr:uid="{00000000-0005-0000-0000-0000E4000000}"/>
    <cellStyle name="Comma 77 2" xfId="734" xr:uid="{5D686185-D07E-40C2-8AAE-B33765CE357C}"/>
    <cellStyle name="Comma 78" xfId="230" xr:uid="{00000000-0005-0000-0000-0000E5000000}"/>
    <cellStyle name="Comma 78 2" xfId="735" xr:uid="{2AEF8E90-120B-4FB0-936F-B4D9EF6502DC}"/>
    <cellStyle name="Comma 79" xfId="231" xr:uid="{00000000-0005-0000-0000-0000E6000000}"/>
    <cellStyle name="Comma 79 2" xfId="736" xr:uid="{36325562-CE90-4628-9EC6-0BA10A600222}"/>
    <cellStyle name="Comma 8" xfId="232" xr:uid="{00000000-0005-0000-0000-0000E7000000}"/>
    <cellStyle name="Comma 8 2" xfId="737" xr:uid="{FBB64E87-E101-4FEF-9320-E555407A30F6}"/>
    <cellStyle name="Comma 80" xfId="233" xr:uid="{00000000-0005-0000-0000-0000E8000000}"/>
    <cellStyle name="Comma 80 2" xfId="738" xr:uid="{2786C362-8D8B-4045-8CBD-21E406904BA1}"/>
    <cellStyle name="Comma 81" xfId="234" xr:uid="{00000000-0005-0000-0000-0000E9000000}"/>
    <cellStyle name="Comma 81 2" xfId="739" xr:uid="{5AD55C11-B30A-4B89-A234-A614DB6CF583}"/>
    <cellStyle name="Comma 82" xfId="235" xr:uid="{00000000-0005-0000-0000-0000EA000000}"/>
    <cellStyle name="Comma 82 2" xfId="740" xr:uid="{B9021F75-4331-471F-8365-9F739645D86A}"/>
    <cellStyle name="Comma 83" xfId="236" xr:uid="{00000000-0005-0000-0000-0000EB000000}"/>
    <cellStyle name="Comma 83 2" xfId="741" xr:uid="{7FE5AD3E-6CA7-421E-920A-79621B14DA8C}"/>
    <cellStyle name="Comma 84" xfId="237" xr:uid="{00000000-0005-0000-0000-0000EC000000}"/>
    <cellStyle name="Comma 84 2" xfId="742" xr:uid="{5BB178C6-EB01-40C5-8836-20C1CEB61596}"/>
    <cellStyle name="Comma 85" xfId="238" xr:uid="{00000000-0005-0000-0000-0000ED000000}"/>
    <cellStyle name="Comma 85 2" xfId="743" xr:uid="{9CCC0534-F69F-4FBC-A00E-DB0D25DCC5C5}"/>
    <cellStyle name="Comma 86" xfId="239" xr:uid="{00000000-0005-0000-0000-0000EE000000}"/>
    <cellStyle name="Comma 86 2" xfId="744" xr:uid="{97C76D5B-A985-4B1D-B169-4F6548FCB845}"/>
    <cellStyle name="Comma 87" xfId="240" xr:uid="{00000000-0005-0000-0000-0000EF000000}"/>
    <cellStyle name="Comma 87 2" xfId="745" xr:uid="{EE8AD760-CB65-4E94-972A-0E3741F52C25}"/>
    <cellStyle name="Comma 88" xfId="241" xr:uid="{00000000-0005-0000-0000-0000F0000000}"/>
    <cellStyle name="Comma 88 2" xfId="746" xr:uid="{875E76C7-03CF-4548-89F0-ED0B189F18E7}"/>
    <cellStyle name="Comma 89" xfId="242" xr:uid="{00000000-0005-0000-0000-0000F1000000}"/>
    <cellStyle name="Comma 89 2" xfId="747" xr:uid="{89567FD8-F3C7-428E-B4F7-1CE8B5A13A44}"/>
    <cellStyle name="Comma 9" xfId="243" xr:uid="{00000000-0005-0000-0000-0000F2000000}"/>
    <cellStyle name="Comma 9 2" xfId="748" xr:uid="{221B1C3A-3E50-4544-BC06-ABEF1A50B22E}"/>
    <cellStyle name="Comma 90" xfId="244" xr:uid="{00000000-0005-0000-0000-0000F3000000}"/>
    <cellStyle name="Comma 90 2" xfId="749" xr:uid="{571FF1DC-5D7F-4060-A04C-E777C451BA64}"/>
    <cellStyle name="Comma 91" xfId="245" xr:uid="{00000000-0005-0000-0000-0000F4000000}"/>
    <cellStyle name="Comma 91 2" xfId="750" xr:uid="{9002CDE5-A6BA-4832-9C73-8B5E20927E6C}"/>
    <cellStyle name="Comma 92" xfId="246" xr:uid="{00000000-0005-0000-0000-0000F5000000}"/>
    <cellStyle name="Comma 92 2" xfId="751" xr:uid="{85A4BAE9-9E3A-484C-ADE6-1D7A2482C0A1}"/>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21B404BA-665E-4A73-B080-7120C65BC5C4}"/>
    <cellStyle name="Currency [0] 5" xfId="257" xr:uid="{00000000-0005-0000-0000-000000010000}"/>
    <cellStyle name="Currency 10" xfId="258" xr:uid="{00000000-0005-0000-0000-000001010000}"/>
    <cellStyle name="Currency 100" xfId="259" xr:uid="{00000000-0005-0000-0000-000002010000}"/>
    <cellStyle name="Currency 100 2" xfId="753" xr:uid="{8250B3DD-5697-42DD-82F7-2B2D98499B6E}"/>
    <cellStyle name="Currency 101" xfId="260" xr:uid="{00000000-0005-0000-0000-000003010000}"/>
    <cellStyle name="Currency 101 2" xfId="754" xr:uid="{F43AD97A-C4C4-459B-AD89-507F76D88215}"/>
    <cellStyle name="Currency 102" xfId="261" xr:uid="{00000000-0005-0000-0000-000004010000}"/>
    <cellStyle name="Currency 102 2" xfId="755" xr:uid="{07F39EE3-1B6D-4CDC-9DF5-87C335336E57}"/>
    <cellStyle name="Currency 103" xfId="262" xr:uid="{00000000-0005-0000-0000-000005010000}"/>
    <cellStyle name="Currency 103 2" xfId="756" xr:uid="{41BED1B8-FFAB-41B8-BD0F-D25E6F875C4F}"/>
    <cellStyle name="Currency 104" xfId="263" xr:uid="{00000000-0005-0000-0000-000006010000}"/>
    <cellStyle name="Currency 104 2" xfId="757" xr:uid="{10973D99-1A4B-4AB1-9DAC-D187AADB0A92}"/>
    <cellStyle name="Currency 105" xfId="264" xr:uid="{00000000-0005-0000-0000-000007010000}"/>
    <cellStyle name="Currency 105 2" xfId="758" xr:uid="{07B9A55D-E6CA-45F0-91A0-48B928F1B017}"/>
    <cellStyle name="Currency 106" xfId="265" xr:uid="{00000000-0005-0000-0000-000008010000}"/>
    <cellStyle name="Currency 106 2" xfId="759" xr:uid="{A2FABC99-EA5C-44A8-967A-ACE8C261E280}"/>
    <cellStyle name="Currency 107" xfId="266" xr:uid="{00000000-0005-0000-0000-000009010000}"/>
    <cellStyle name="Currency 107 2" xfId="760" xr:uid="{A4CB6C69-E220-4B7B-BDFB-5BC2A07CA7E1}"/>
    <cellStyle name="Currency 108" xfId="267" xr:uid="{00000000-0005-0000-0000-00000A010000}"/>
    <cellStyle name="Currency 108 2" xfId="761" xr:uid="{C58DD6EF-EF2B-4750-B9A7-81A587FD34FB}"/>
    <cellStyle name="Currency 109" xfId="268" xr:uid="{00000000-0005-0000-0000-00000B010000}"/>
    <cellStyle name="Currency 109 2" xfId="762" xr:uid="{5ABF5C53-C90C-4DFE-84F0-4DCBB312D51C}"/>
    <cellStyle name="Currency 11" xfId="269" xr:uid="{00000000-0005-0000-0000-00000C010000}"/>
    <cellStyle name="Currency 110" xfId="270" xr:uid="{00000000-0005-0000-0000-00000D010000}"/>
    <cellStyle name="Currency 110 2" xfId="763" xr:uid="{8E8BD8D3-A832-4ED1-9C2B-21E0EEFED973}"/>
    <cellStyle name="Currency 111" xfId="271" xr:uid="{00000000-0005-0000-0000-00000E010000}"/>
    <cellStyle name="Currency 111 2" xfId="764" xr:uid="{42280D8B-0AE6-4503-A45A-A6D91E97C97A}"/>
    <cellStyle name="Currency 112" xfId="272" xr:uid="{00000000-0005-0000-0000-00000F010000}"/>
    <cellStyle name="Currency 112 2" xfId="765" xr:uid="{AA335AEF-7E44-4C2C-8370-6AB275CD9610}"/>
    <cellStyle name="Currency 113" xfId="273" xr:uid="{00000000-0005-0000-0000-000010010000}"/>
    <cellStyle name="Currency 113 2" xfId="766" xr:uid="{A1631810-6DE3-4DA5-9D74-E56F0E8127E8}"/>
    <cellStyle name="Currency 114" xfId="274" xr:uid="{00000000-0005-0000-0000-000011010000}"/>
    <cellStyle name="Currency 114 2" xfId="767" xr:uid="{F97C97C7-B5A3-4EA5-A95A-B173154D1B25}"/>
    <cellStyle name="Currency 115" xfId="275" xr:uid="{00000000-0005-0000-0000-000012010000}"/>
    <cellStyle name="Currency 115 2" xfId="768" xr:uid="{67AB7DE1-A496-49C6-9FDC-C6322297558F}"/>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B13CD2BE-0BB0-4C0F-AE78-180C0E8D7011}"/>
    <cellStyle name="Currency 14" xfId="302" xr:uid="{00000000-0005-0000-0000-00002D010000}"/>
    <cellStyle name="Currency 140" xfId="303" xr:uid="{00000000-0005-0000-0000-00002E010000}"/>
    <cellStyle name="Currency 140 2" xfId="770" xr:uid="{8540D71A-7BBC-4EF9-8060-AEAC9D2504C6}"/>
    <cellStyle name="Currency 141" xfId="304" xr:uid="{00000000-0005-0000-0000-00002F010000}"/>
    <cellStyle name="Currency 141 2" xfId="771" xr:uid="{0B0F6DF0-0EA0-438D-89C5-1B4E1446664A}"/>
    <cellStyle name="Currency 142" xfId="305" xr:uid="{00000000-0005-0000-0000-000030010000}"/>
    <cellStyle name="Currency 142 2" xfId="772" xr:uid="{BA70CFC3-CA35-40F8-A88C-866FF05CF1F4}"/>
    <cellStyle name="Currency 143" xfId="306" xr:uid="{00000000-0005-0000-0000-000031010000}"/>
    <cellStyle name="Currency 143 2" xfId="773" xr:uid="{E951FE5C-3626-4011-AB82-85DF5B584A73}"/>
    <cellStyle name="Currency 144" xfId="307" xr:uid="{00000000-0005-0000-0000-000032010000}"/>
    <cellStyle name="Currency 144 2" xfId="774" xr:uid="{DED13E7C-5A85-455E-99F4-D39F5802AAB6}"/>
    <cellStyle name="Currency 145" xfId="308" xr:uid="{00000000-0005-0000-0000-000033010000}"/>
    <cellStyle name="Currency 145 2" xfId="775" xr:uid="{5C9B01FC-BBB3-4F47-AFC2-36D9FB66C02E}"/>
    <cellStyle name="Currency 146" xfId="309" xr:uid="{00000000-0005-0000-0000-000034010000}"/>
    <cellStyle name="Currency 146 2" xfId="776" xr:uid="{594BF35B-9E5D-454E-84D2-5E50269E601B}"/>
    <cellStyle name="Currency 147" xfId="310" xr:uid="{00000000-0005-0000-0000-000035010000}"/>
    <cellStyle name="Currency 147 2" xfId="777" xr:uid="{E781F842-3DC1-4BCE-BD6A-7C3131234223}"/>
    <cellStyle name="Currency 148" xfId="311" xr:uid="{00000000-0005-0000-0000-000036010000}"/>
    <cellStyle name="Currency 148 2" xfId="778" xr:uid="{30BA5BF6-8EF3-4172-B04C-1900B8C6DAE1}"/>
    <cellStyle name="Currency 149" xfId="312" xr:uid="{00000000-0005-0000-0000-000037010000}"/>
    <cellStyle name="Currency 149 2" xfId="779" xr:uid="{98B24B9C-3522-498F-9077-20BF190C0A75}"/>
    <cellStyle name="Currency 15" xfId="313" xr:uid="{00000000-0005-0000-0000-000038010000}"/>
    <cellStyle name="Currency 150" xfId="314" xr:uid="{00000000-0005-0000-0000-000039010000}"/>
    <cellStyle name="Currency 150 2" xfId="780" xr:uid="{F66E0F80-3CD8-493E-9D36-473AFBBA9065}"/>
    <cellStyle name="Currency 151" xfId="315" xr:uid="{00000000-0005-0000-0000-00003A010000}"/>
    <cellStyle name="Currency 151 2" xfId="781" xr:uid="{E4785D24-45DB-4C6D-9975-0F416049F24A}"/>
    <cellStyle name="Currency 152" xfId="316" xr:uid="{00000000-0005-0000-0000-00003B010000}"/>
    <cellStyle name="Currency 152 2" xfId="782" xr:uid="{161656D5-71FF-4F17-B226-10FAC2F79883}"/>
    <cellStyle name="Currency 153" xfId="317" xr:uid="{00000000-0005-0000-0000-00003C010000}"/>
    <cellStyle name="Currency 153 2" xfId="783" xr:uid="{6DDB68C9-6EC8-44CE-B61E-FA6C5788BA33}"/>
    <cellStyle name="Currency 154" xfId="318" xr:uid="{00000000-0005-0000-0000-00003D010000}"/>
    <cellStyle name="Currency 154 2" xfId="784" xr:uid="{68475D59-B91F-47F1-A0C4-7241D7592F86}"/>
    <cellStyle name="Currency 155" xfId="319" xr:uid="{00000000-0005-0000-0000-00003E010000}"/>
    <cellStyle name="Currency 155 2" xfId="785" xr:uid="{58559711-5526-492F-AE00-E9E2F2296A9B}"/>
    <cellStyle name="Currency 156" xfId="320" xr:uid="{00000000-0005-0000-0000-00003F010000}"/>
    <cellStyle name="Currency 156 2" xfId="786" xr:uid="{5B5DB4D4-FD23-4BFE-91C4-1D7237023A06}"/>
    <cellStyle name="Currency 157" xfId="321" xr:uid="{00000000-0005-0000-0000-000040010000}"/>
    <cellStyle name="Currency 157 2" xfId="787" xr:uid="{381E78CD-C7EF-426F-B997-650DF30A7B9E}"/>
    <cellStyle name="Currency 158" xfId="322" xr:uid="{00000000-0005-0000-0000-000041010000}"/>
    <cellStyle name="Currency 158 2" xfId="788" xr:uid="{24351D47-E590-4B20-8DA4-240E616E5433}"/>
    <cellStyle name="Currency 159" xfId="323" xr:uid="{00000000-0005-0000-0000-000042010000}"/>
    <cellStyle name="Currency 159 2" xfId="789" xr:uid="{D527EFE0-4D58-418E-A88F-09B813613D16}"/>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CDA8CFDB-8F6A-453C-B9F8-FDB192BC2221}"/>
    <cellStyle name="Currency 204" xfId="374" xr:uid="{00000000-0005-0000-0000-000075010000}"/>
    <cellStyle name="Currency 204 2" xfId="791" xr:uid="{BE597945-1931-46A5-816C-A5330915DE6B}"/>
    <cellStyle name="Currency 205" xfId="375" xr:uid="{00000000-0005-0000-0000-000076010000}"/>
    <cellStyle name="Currency 205 2" xfId="792" xr:uid="{3C088EFD-BA51-4CAF-94BB-E5F4C48E36B4}"/>
    <cellStyle name="Currency 206" xfId="376" xr:uid="{00000000-0005-0000-0000-000077010000}"/>
    <cellStyle name="Currency 206 2" xfId="793" xr:uid="{5A3960DD-F225-45F7-BCC5-D8FAF3B75995}"/>
    <cellStyle name="Currency 207" xfId="377" xr:uid="{00000000-0005-0000-0000-000078010000}"/>
    <cellStyle name="Currency 207 2" xfId="794" xr:uid="{2BDE824D-B5BC-4365-8035-516BB251A9C3}"/>
    <cellStyle name="Currency 208" xfId="378" xr:uid="{00000000-0005-0000-0000-000079010000}"/>
    <cellStyle name="Currency 208 2" xfId="795" xr:uid="{DB6509C3-5102-4B5D-A855-4B49305D2683}"/>
    <cellStyle name="Currency 209" xfId="379" xr:uid="{00000000-0005-0000-0000-00007A010000}"/>
    <cellStyle name="Currency 209 2" xfId="796" xr:uid="{81EC4BA6-4261-4952-A067-24B31B676A50}"/>
    <cellStyle name="Currency 21" xfId="380" xr:uid="{00000000-0005-0000-0000-00007B010000}"/>
    <cellStyle name="Currency 210" xfId="381" xr:uid="{00000000-0005-0000-0000-00007C010000}"/>
    <cellStyle name="Currency 210 2" xfId="797" xr:uid="{9865AC93-ED63-4395-8C36-E55854884989}"/>
    <cellStyle name="Currency 211" xfId="382" xr:uid="{00000000-0005-0000-0000-00007D010000}"/>
    <cellStyle name="Currency 211 2" xfId="798" xr:uid="{6D00FC53-504C-4049-A77D-5C83AEEEF5EC}"/>
    <cellStyle name="Currency 212" xfId="383" xr:uid="{00000000-0005-0000-0000-00007E010000}"/>
    <cellStyle name="Currency 212 2" xfId="799" xr:uid="{5BB7D01F-756E-4205-9B4F-831BFA0357AD}"/>
    <cellStyle name="Currency 213" xfId="384" xr:uid="{00000000-0005-0000-0000-00007F010000}"/>
    <cellStyle name="Currency 213 2" xfId="800" xr:uid="{7002762E-ACF6-4AE7-AB1C-A7C0D37386A2}"/>
    <cellStyle name="Currency 214" xfId="385" xr:uid="{00000000-0005-0000-0000-000080010000}"/>
    <cellStyle name="Currency 214 2" xfId="801" xr:uid="{29024E71-1EB1-4107-911C-168C38AD6812}"/>
    <cellStyle name="Currency 215" xfId="386" xr:uid="{00000000-0005-0000-0000-000081010000}"/>
    <cellStyle name="Currency 215 2" xfId="802" xr:uid="{A9FAB14C-67ED-44E9-AE96-979D0C00A480}"/>
    <cellStyle name="Currency 216" xfId="387" xr:uid="{00000000-0005-0000-0000-000082010000}"/>
    <cellStyle name="Currency 216 2" xfId="803" xr:uid="{0B81CF7E-07FF-47F9-AFDA-7761998F2058}"/>
    <cellStyle name="Currency 217" xfId="388" xr:uid="{00000000-0005-0000-0000-000083010000}"/>
    <cellStyle name="Currency 217 2" xfId="804" xr:uid="{57904275-BDE8-4190-B278-ED9018ECC82E}"/>
    <cellStyle name="Currency 218" xfId="389" xr:uid="{00000000-0005-0000-0000-000084010000}"/>
    <cellStyle name="Currency 218 2" xfId="805" xr:uid="{AAC29200-81FA-4DDD-9E6A-0E5FD99D6D0E}"/>
    <cellStyle name="Currency 219" xfId="390" xr:uid="{00000000-0005-0000-0000-000085010000}"/>
    <cellStyle name="Currency 219 2" xfId="806" xr:uid="{BA6EE436-8C89-436F-90BD-20C680499500}"/>
    <cellStyle name="Currency 22" xfId="391" xr:uid="{00000000-0005-0000-0000-000086010000}"/>
    <cellStyle name="Currency 220" xfId="392" xr:uid="{00000000-0005-0000-0000-000087010000}"/>
    <cellStyle name="Currency 220 2" xfId="807" xr:uid="{ED54B762-D252-48E6-8FF2-7A67B41695F9}"/>
    <cellStyle name="Currency 221" xfId="393" xr:uid="{00000000-0005-0000-0000-000088010000}"/>
    <cellStyle name="Currency 221 2" xfId="808" xr:uid="{39920CB2-4BA6-4010-95AB-ADDDE5285032}"/>
    <cellStyle name="Currency 222" xfId="394" xr:uid="{00000000-0005-0000-0000-000089010000}"/>
    <cellStyle name="Currency 222 2" xfId="809" xr:uid="{4589CD49-9CFA-4578-9F4F-965B81B23ACB}"/>
    <cellStyle name="Currency 223" xfId="395" xr:uid="{00000000-0005-0000-0000-00008A010000}"/>
    <cellStyle name="Currency 223 2" xfId="810" xr:uid="{7F2C414C-70BA-4AB9-BCC8-2CAEC93A9018}"/>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9F083CEB-2D54-4574-B8DE-CEC1A7B248DE}"/>
    <cellStyle name="Currency 94" xfId="474" xr:uid="{00000000-0005-0000-0000-0000D9010000}"/>
    <cellStyle name="Currency 94 2" xfId="812" xr:uid="{A5273A57-3B4E-4522-B613-9CBFDB869633}"/>
    <cellStyle name="Currency 95" xfId="475" xr:uid="{00000000-0005-0000-0000-0000DA010000}"/>
    <cellStyle name="Currency 95 2" xfId="813" xr:uid="{BFD66F90-96D4-452D-ABAB-DCE102A1CF5A}"/>
    <cellStyle name="Currency 96" xfId="476" xr:uid="{00000000-0005-0000-0000-0000DB010000}"/>
    <cellStyle name="Currency 96 2" xfId="814" xr:uid="{A4880B35-049D-4FD8-B686-A67A1584744F}"/>
    <cellStyle name="Currency 97" xfId="477" xr:uid="{00000000-0005-0000-0000-0000DC010000}"/>
    <cellStyle name="Currency 97 2" xfId="815" xr:uid="{DFBCC755-55F1-41BA-B24F-8FCDDF5310D6}"/>
    <cellStyle name="Currency 98" xfId="478" xr:uid="{00000000-0005-0000-0000-0000DD010000}"/>
    <cellStyle name="Currency 98 2" xfId="816" xr:uid="{980DC30E-B957-4985-AC7F-B82E3AF5CED8}"/>
    <cellStyle name="Currency 99" xfId="479" xr:uid="{00000000-0005-0000-0000-0000DE010000}"/>
    <cellStyle name="Currency 99 2" xfId="817" xr:uid="{3985ED97-0FE4-4BFA-B339-63E1646D966D}"/>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818" xr:uid="{4D0BA933-83F1-4EE2-AF26-3D1E04446D7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9" xr:uid="{A4E8D7FF-3742-4865-9C55-0FE0B7E55129}"/>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kus.kahl@epn.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alf.mueller@epn.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7"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0"/>
      <c r="B2" s="5" t="s">
        <v>843</v>
      </c>
      <c r="C2" s="3"/>
      <c r="D2" s="175"/>
      <c r="E2" s="3"/>
      <c r="F2" s="3"/>
      <c r="G2" s="25"/>
    </row>
    <row r="3" spans="1:7">
      <c r="A3" s="310"/>
      <c r="B3" s="3" t="s">
        <v>835</v>
      </c>
      <c r="C3" s="5"/>
      <c r="D3" s="176"/>
      <c r="E3" s="3"/>
      <c r="F3" s="5"/>
      <c r="G3" s="25"/>
    </row>
    <row r="4" spans="1:7" ht="15.75">
      <c r="A4" s="310"/>
      <c r="B4" s="30" t="s">
        <v>845</v>
      </c>
      <c r="C4" s="6"/>
      <c r="D4" s="177"/>
      <c r="E4" s="3"/>
      <c r="F4" s="6"/>
      <c r="G4" s="25"/>
    </row>
    <row r="5" spans="1:7">
      <c r="A5" s="310"/>
      <c r="B5" s="29" t="s">
        <v>1036</v>
      </c>
      <c r="C5" s="4"/>
      <c r="D5" s="178"/>
      <c r="E5" s="3"/>
      <c r="F5" s="4"/>
      <c r="G5" s="25"/>
    </row>
    <row r="6" spans="1:7">
      <c r="A6" s="310"/>
      <c r="B6" s="3"/>
      <c r="C6" s="3"/>
      <c r="D6" s="175"/>
      <c r="E6" s="3"/>
      <c r="F6" s="3"/>
      <c r="G6" s="25"/>
    </row>
    <row r="7" spans="1:7">
      <c r="A7" s="310"/>
      <c r="B7" s="3"/>
      <c r="C7" s="3"/>
      <c r="D7" s="175"/>
      <c r="E7" s="3"/>
      <c r="F7" s="3"/>
      <c r="G7" s="25"/>
    </row>
    <row r="8" spans="1:7">
      <c r="A8" s="310"/>
      <c r="B8" s="3"/>
      <c r="C8" s="3"/>
      <c r="D8" s="175"/>
      <c r="E8" s="3"/>
      <c r="F8" s="3"/>
      <c r="G8" s="25"/>
    </row>
    <row r="9" spans="1:7">
      <c r="A9" s="310"/>
      <c r="B9" s="313" t="s">
        <v>846</v>
      </c>
      <c r="C9" s="313"/>
      <c r="D9" s="313"/>
      <c r="E9" s="313"/>
      <c r="F9" s="313"/>
      <c r="G9" s="25"/>
    </row>
    <row r="10" spans="1:7" ht="27" customHeight="1">
      <c r="A10" s="310"/>
      <c r="B10" s="314" t="s">
        <v>438</v>
      </c>
      <c r="C10" s="314"/>
      <c r="D10" s="314"/>
      <c r="E10" s="314"/>
      <c r="F10" s="314"/>
      <c r="G10" s="25"/>
    </row>
    <row r="11" spans="1:7" ht="27" customHeight="1">
      <c r="A11" s="310"/>
      <c r="B11" s="315"/>
      <c r="C11" s="315"/>
      <c r="D11" s="315"/>
      <c r="E11" s="315"/>
      <c r="F11" s="315"/>
      <c r="G11" s="25"/>
    </row>
    <row r="12" spans="1:7">
      <c r="A12" s="310"/>
      <c r="B12" s="31" t="s">
        <v>844</v>
      </c>
      <c r="C12" s="32" t="s">
        <v>847</v>
      </c>
      <c r="D12" s="179" t="s">
        <v>848</v>
      </c>
      <c r="E12" s="32" t="s">
        <v>612</v>
      </c>
      <c r="F12" s="32" t="s">
        <v>613</v>
      </c>
      <c r="G12" s="25"/>
    </row>
    <row r="13" spans="1:7" ht="33.75">
      <c r="A13" s="310"/>
      <c r="B13" s="2">
        <v>1</v>
      </c>
      <c r="C13" s="27" t="s">
        <v>1084</v>
      </c>
      <c r="D13" s="28" t="s">
        <v>872</v>
      </c>
      <c r="E13" s="163" t="s">
        <v>849</v>
      </c>
      <c r="F13" s="163"/>
      <c r="G13" s="25"/>
    </row>
    <row r="14" spans="1:7" ht="33.75">
      <c r="A14" s="310"/>
      <c r="B14" s="2">
        <v>2</v>
      </c>
      <c r="C14" s="27" t="s">
        <v>1084</v>
      </c>
      <c r="D14" s="28" t="s">
        <v>1021</v>
      </c>
      <c r="E14" s="163" t="s">
        <v>530</v>
      </c>
      <c r="F14" s="163" t="s">
        <v>531</v>
      </c>
      <c r="G14" s="25"/>
    </row>
    <row r="15" spans="1:7" ht="89.1" customHeight="1">
      <c r="A15" s="310"/>
      <c r="B15" s="295">
        <v>2.0099999999999998</v>
      </c>
      <c r="C15" s="307" t="s">
        <v>1084</v>
      </c>
      <c r="D15" s="316" t="s">
        <v>2246</v>
      </c>
      <c r="E15" s="164" t="s">
        <v>614</v>
      </c>
      <c r="F15" s="164" t="s">
        <v>617</v>
      </c>
      <c r="G15" s="25"/>
    </row>
    <row r="16" spans="1:7" ht="99" customHeight="1">
      <c r="A16" s="310"/>
      <c r="B16" s="296"/>
      <c r="C16" s="308"/>
      <c r="D16" s="317"/>
      <c r="E16" s="165"/>
      <c r="F16" s="165" t="s">
        <v>615</v>
      </c>
      <c r="G16" s="25"/>
    </row>
    <row r="17" spans="1:7" ht="63" customHeight="1">
      <c r="A17" s="310"/>
      <c r="B17" s="297"/>
      <c r="C17" s="309"/>
      <c r="D17" s="318"/>
      <c r="E17" s="27"/>
      <c r="F17" s="27" t="s">
        <v>616</v>
      </c>
      <c r="G17" s="25"/>
    </row>
    <row r="18" spans="1:7" ht="117" customHeight="1">
      <c r="A18" s="310"/>
      <c r="B18" s="295">
        <v>2.02</v>
      </c>
      <c r="C18" s="307" t="s">
        <v>1084</v>
      </c>
      <c r="D18" s="316" t="s">
        <v>2247</v>
      </c>
      <c r="E18" s="164" t="s">
        <v>439</v>
      </c>
      <c r="F18" s="164" t="s">
        <v>525</v>
      </c>
      <c r="G18" s="25"/>
    </row>
    <row r="19" spans="1:7" ht="71.099999999999994" customHeight="1">
      <c r="A19" s="310"/>
      <c r="B19" s="296"/>
      <c r="C19" s="308"/>
      <c r="D19" s="317"/>
      <c r="E19" s="165" t="s">
        <v>529</v>
      </c>
      <c r="F19" s="165" t="s">
        <v>440</v>
      </c>
      <c r="G19" s="25"/>
    </row>
    <row r="20" spans="1:7" ht="90.75" customHeight="1">
      <c r="A20" s="310"/>
      <c r="B20" s="296"/>
      <c r="C20" s="308"/>
      <c r="D20" s="317"/>
      <c r="E20" s="165"/>
      <c r="F20" s="165" t="s">
        <v>619</v>
      </c>
      <c r="G20" s="25"/>
    </row>
    <row r="21" spans="1:7" ht="74.25" customHeight="1">
      <c r="A21" s="310"/>
      <c r="B21" s="297"/>
      <c r="C21" s="309"/>
      <c r="D21" s="318"/>
      <c r="E21" s="27"/>
      <c r="F21" s="27" t="s">
        <v>618</v>
      </c>
      <c r="G21" s="25"/>
    </row>
    <row r="22" spans="1:7" ht="90" customHeight="1">
      <c r="A22" s="310"/>
      <c r="B22" s="301">
        <v>2.0299999999999998</v>
      </c>
      <c r="C22" s="301" t="s">
        <v>818</v>
      </c>
      <c r="D22" s="304" t="s">
        <v>2248</v>
      </c>
      <c r="E22" s="307" t="s">
        <v>437</v>
      </c>
      <c r="F22" s="164" t="s">
        <v>460</v>
      </c>
      <c r="G22" s="25"/>
    </row>
    <row r="23" spans="1:7" ht="109.5" customHeight="1">
      <c r="A23" s="310"/>
      <c r="B23" s="302"/>
      <c r="C23" s="302"/>
      <c r="D23" s="305"/>
      <c r="E23" s="308"/>
      <c r="F23" s="165" t="s">
        <v>819</v>
      </c>
      <c r="G23" s="25"/>
    </row>
    <row r="24" spans="1:7" ht="74.25" customHeight="1">
      <c r="A24" s="310"/>
      <c r="B24" s="303"/>
      <c r="C24" s="303"/>
      <c r="D24" s="306"/>
      <c r="E24" s="309"/>
      <c r="F24" s="27" t="s">
        <v>436</v>
      </c>
      <c r="G24" s="25"/>
    </row>
    <row r="25" spans="1:7" ht="72" customHeight="1">
      <c r="A25" s="310"/>
      <c r="B25" s="2" t="s">
        <v>458</v>
      </c>
      <c r="C25" s="27" t="s">
        <v>459</v>
      </c>
      <c r="D25" s="28" t="s">
        <v>2249</v>
      </c>
      <c r="E25" s="27" t="s">
        <v>2244</v>
      </c>
      <c r="F25" s="27" t="s">
        <v>461</v>
      </c>
      <c r="G25" s="25"/>
    </row>
    <row r="26" spans="1:7" ht="98.1" customHeight="1">
      <c r="A26" s="310"/>
      <c r="B26" s="298">
        <v>3</v>
      </c>
      <c r="C26" s="295" t="s">
        <v>70</v>
      </c>
      <c r="D26" s="316" t="s">
        <v>2250</v>
      </c>
      <c r="E26" s="307" t="s">
        <v>0</v>
      </c>
      <c r="F26" s="164" t="s">
        <v>64</v>
      </c>
      <c r="G26" s="25"/>
    </row>
    <row r="27" spans="1:7" ht="90" customHeight="1">
      <c r="A27" s="310"/>
      <c r="B27" s="299"/>
      <c r="C27" s="296"/>
      <c r="D27" s="317"/>
      <c r="E27" s="308"/>
      <c r="F27" s="165" t="s">
        <v>59</v>
      </c>
      <c r="G27" s="25"/>
    </row>
    <row r="28" spans="1:7" ht="19.350000000000001" customHeight="1">
      <c r="A28" s="310"/>
      <c r="B28" s="299"/>
      <c r="C28" s="296"/>
      <c r="D28" s="317"/>
      <c r="E28" s="308"/>
      <c r="F28" s="165" t="s">
        <v>60</v>
      </c>
      <c r="G28" s="25"/>
    </row>
    <row r="29" spans="1:7" ht="74.650000000000006" customHeight="1">
      <c r="A29" s="310"/>
      <c r="B29" s="299"/>
      <c r="C29" s="296"/>
      <c r="D29" s="317"/>
      <c r="E29" s="308"/>
      <c r="F29" s="165" t="s">
        <v>61</v>
      </c>
      <c r="G29" s="25"/>
    </row>
    <row r="30" spans="1:7" ht="62.65" customHeight="1">
      <c r="A30" s="310"/>
      <c r="B30" s="299"/>
      <c r="C30" s="296"/>
      <c r="D30" s="317"/>
      <c r="E30" s="308"/>
      <c r="F30" s="165" t="s">
        <v>62</v>
      </c>
      <c r="G30" s="25"/>
    </row>
    <row r="31" spans="1:7" ht="81" customHeight="1">
      <c r="A31" s="310"/>
      <c r="B31" s="299"/>
      <c r="C31" s="296"/>
      <c r="D31" s="317"/>
      <c r="E31" s="308"/>
      <c r="F31" s="165" t="s">
        <v>63</v>
      </c>
      <c r="G31" s="25"/>
    </row>
    <row r="32" spans="1:7" ht="48.75" customHeight="1">
      <c r="A32" s="310"/>
      <c r="B32" s="299"/>
      <c r="C32" s="296"/>
      <c r="D32" s="317"/>
      <c r="E32" s="308"/>
      <c r="F32" s="165" t="s">
        <v>66</v>
      </c>
      <c r="G32" s="25"/>
    </row>
    <row r="33" spans="1:7" ht="98.65" customHeight="1">
      <c r="A33" s="310"/>
      <c r="B33" s="299"/>
      <c r="C33" s="296"/>
      <c r="D33" s="317"/>
      <c r="E33" s="308"/>
      <c r="F33" s="165" t="s">
        <v>65</v>
      </c>
      <c r="G33" s="25"/>
    </row>
    <row r="34" spans="1:7" ht="89.1" customHeight="1">
      <c r="A34" s="310"/>
      <c r="B34" s="299"/>
      <c r="C34" s="296"/>
      <c r="D34" s="317"/>
      <c r="E34" s="308"/>
      <c r="F34" s="165" t="s">
        <v>67</v>
      </c>
      <c r="G34" s="25"/>
    </row>
    <row r="35" spans="1:7" ht="29.1" customHeight="1">
      <c r="A35" s="310"/>
      <c r="B35" s="299"/>
      <c r="C35" s="296"/>
      <c r="D35" s="317"/>
      <c r="E35" s="308"/>
      <c r="F35" s="165" t="s">
        <v>68</v>
      </c>
      <c r="G35" s="25"/>
    </row>
    <row r="36" spans="1:7" ht="126.75">
      <c r="A36" s="310"/>
      <c r="B36" s="300"/>
      <c r="C36" s="297"/>
      <c r="D36" s="318"/>
      <c r="E36" s="309"/>
      <c r="F36" s="166" t="s">
        <v>69</v>
      </c>
      <c r="G36" s="25"/>
    </row>
    <row r="37" spans="1:7" ht="112.5">
      <c r="A37" s="310"/>
      <c r="B37" s="141">
        <v>3.01</v>
      </c>
      <c r="C37" s="142" t="s">
        <v>70</v>
      </c>
      <c r="D37" s="28" t="s">
        <v>2251</v>
      </c>
      <c r="E37" s="167" t="s">
        <v>1323</v>
      </c>
      <c r="F37" s="168" t="s">
        <v>1427</v>
      </c>
      <c r="G37" s="25"/>
    </row>
    <row r="38" spans="1:7" ht="101.25">
      <c r="A38" s="310"/>
      <c r="B38" s="141">
        <v>3.02</v>
      </c>
      <c r="C38" s="142" t="s">
        <v>1356</v>
      </c>
      <c r="D38" s="28" t="s">
        <v>2252</v>
      </c>
      <c r="E38" s="167" t="s">
        <v>1371</v>
      </c>
      <c r="F38" s="168" t="s">
        <v>1428</v>
      </c>
      <c r="G38" s="25"/>
    </row>
    <row r="39" spans="1:7" ht="101.25">
      <c r="A39" s="310"/>
      <c r="B39" s="150">
        <v>4</v>
      </c>
      <c r="C39" s="149" t="s">
        <v>1524</v>
      </c>
      <c r="D39" s="28" t="s">
        <v>2253</v>
      </c>
      <c r="E39" s="27" t="s">
        <v>2198</v>
      </c>
      <c r="F39" s="27" t="s">
        <v>1525</v>
      </c>
      <c r="G39" s="25"/>
    </row>
    <row r="40" spans="1:7" ht="56.25">
      <c r="A40" s="310"/>
      <c r="B40" s="141">
        <v>4.01</v>
      </c>
      <c r="C40" s="149" t="s">
        <v>1524</v>
      </c>
      <c r="D40" s="28" t="s">
        <v>2255</v>
      </c>
      <c r="E40" s="27" t="s">
        <v>2210</v>
      </c>
      <c r="F40" s="27" t="s">
        <v>2214</v>
      </c>
      <c r="G40" s="25"/>
    </row>
    <row r="41" spans="1:7" ht="56.25">
      <c r="A41" s="310"/>
      <c r="B41" s="141" t="s">
        <v>2242</v>
      </c>
      <c r="C41" s="149" t="s">
        <v>1524</v>
      </c>
      <c r="D41" s="28" t="s">
        <v>2254</v>
      </c>
      <c r="E41" s="27" t="s">
        <v>2245</v>
      </c>
      <c r="F41" s="27" t="s">
        <v>2243</v>
      </c>
      <c r="G41" s="25"/>
    </row>
    <row r="42" spans="1:7" ht="56.25">
      <c r="A42" s="310"/>
      <c r="B42" s="141" t="s">
        <v>2276</v>
      </c>
      <c r="C42" s="149" t="s">
        <v>1524</v>
      </c>
      <c r="D42" s="28" t="s">
        <v>2281</v>
      </c>
      <c r="E42" s="27" t="s">
        <v>2244</v>
      </c>
      <c r="F42" s="27" t="s">
        <v>2277</v>
      </c>
      <c r="G42" s="25"/>
    </row>
    <row r="43" spans="1:7" ht="123.75">
      <c r="A43" s="310"/>
      <c r="B43" s="160">
        <v>4.0999999999999996</v>
      </c>
      <c r="C43" s="149" t="s">
        <v>2280</v>
      </c>
      <c r="D43" s="161">
        <v>42867</v>
      </c>
      <c r="E43" s="169" t="s">
        <v>2283</v>
      </c>
      <c r="F43" s="27" t="s">
        <v>2282</v>
      </c>
      <c r="G43" s="25"/>
    </row>
    <row r="44" spans="1:7" ht="78.75">
      <c r="A44" s="310"/>
      <c r="B44" s="160">
        <v>4.2</v>
      </c>
      <c r="C44" s="149" t="s">
        <v>2280</v>
      </c>
      <c r="D44" s="161">
        <v>42704</v>
      </c>
      <c r="E44" s="169" t="s">
        <v>2479</v>
      </c>
      <c r="F44" s="27" t="s">
        <v>2454</v>
      </c>
      <c r="G44" s="25"/>
    </row>
    <row r="45" spans="1:7" ht="157.5">
      <c r="A45" s="310"/>
      <c r="B45" s="202">
        <v>5</v>
      </c>
      <c r="C45" s="149" t="s">
        <v>2280</v>
      </c>
      <c r="D45" s="161">
        <v>42867</v>
      </c>
      <c r="E45" s="169" t="s">
        <v>12705</v>
      </c>
      <c r="F45" s="27" t="s">
        <v>12427</v>
      </c>
      <c r="G45" s="25"/>
    </row>
    <row r="46" spans="1:7" ht="45">
      <c r="A46" s="310"/>
      <c r="B46" s="160">
        <v>5.01</v>
      </c>
      <c r="C46" s="149" t="s">
        <v>2280</v>
      </c>
      <c r="D46" s="161">
        <v>42907</v>
      </c>
      <c r="E46" s="169" t="s">
        <v>15521</v>
      </c>
      <c r="F46" s="27" t="s">
        <v>12427</v>
      </c>
      <c r="G46" s="25"/>
    </row>
    <row r="47" spans="1:7" ht="67.5">
      <c r="A47" s="310"/>
      <c r="B47" s="160">
        <v>5.0999999999999996</v>
      </c>
      <c r="C47" s="149" t="s">
        <v>2280</v>
      </c>
      <c r="D47" s="161">
        <v>43070</v>
      </c>
      <c r="E47" s="169" t="s">
        <v>12915</v>
      </c>
      <c r="F47" s="27" t="s">
        <v>12916</v>
      </c>
      <c r="G47" s="25"/>
    </row>
    <row r="48" spans="1:7" ht="56.25">
      <c r="A48" s="310"/>
      <c r="B48" s="160">
        <v>5.1100000000000003</v>
      </c>
      <c r="C48" s="149" t="s">
        <v>13152</v>
      </c>
      <c r="D48" s="161">
        <v>43217</v>
      </c>
      <c r="E48" s="169" t="s">
        <v>13278</v>
      </c>
      <c r="F48" s="27" t="s">
        <v>13186</v>
      </c>
      <c r="G48" s="25"/>
    </row>
    <row r="49" spans="1:7" ht="56.25">
      <c r="A49" s="310"/>
      <c r="B49" s="160">
        <v>5.12</v>
      </c>
      <c r="C49" s="149" t="s">
        <v>13152</v>
      </c>
      <c r="D49" s="161">
        <v>43581</v>
      </c>
      <c r="E49" s="169" t="s">
        <v>13278</v>
      </c>
      <c r="F49" s="27" t="s">
        <v>13832</v>
      </c>
      <c r="G49" s="25"/>
    </row>
    <row r="50" spans="1:7" ht="78.75">
      <c r="A50" s="310"/>
      <c r="B50" s="202">
        <v>6</v>
      </c>
      <c r="C50" s="149" t="s">
        <v>13152</v>
      </c>
      <c r="D50" s="161">
        <v>43964</v>
      </c>
      <c r="E50" s="169" t="s">
        <v>14048</v>
      </c>
      <c r="F50" s="27" t="s">
        <v>13835</v>
      </c>
      <c r="G50" s="25"/>
    </row>
    <row r="51" spans="1:7" ht="45">
      <c r="A51" s="310"/>
      <c r="B51" s="160">
        <v>6.01</v>
      </c>
      <c r="C51" s="149" t="s">
        <v>13152</v>
      </c>
      <c r="D51" s="161">
        <v>43970</v>
      </c>
      <c r="E51" s="169" t="s">
        <v>15522</v>
      </c>
      <c r="F51" s="169" t="s">
        <v>13835</v>
      </c>
      <c r="G51" s="25"/>
    </row>
    <row r="52" spans="1:7" ht="45">
      <c r="A52" s="310"/>
      <c r="B52" s="160">
        <v>6.1</v>
      </c>
      <c r="C52" s="149" t="s">
        <v>13152</v>
      </c>
      <c r="D52" s="161">
        <v>44314</v>
      </c>
      <c r="E52" s="169" t="s">
        <v>15514</v>
      </c>
      <c r="F52" s="169" t="s">
        <v>15043</v>
      </c>
      <c r="G52" s="25"/>
    </row>
    <row r="53" spans="1:7" ht="45">
      <c r="A53" s="310"/>
      <c r="B53" s="160">
        <v>6.2</v>
      </c>
      <c r="C53" s="149" t="s">
        <v>13152</v>
      </c>
      <c r="D53" s="161">
        <v>44678</v>
      </c>
      <c r="E53" s="169" t="s">
        <v>15514</v>
      </c>
      <c r="F53" s="169" t="s">
        <v>15513</v>
      </c>
      <c r="G53" s="25"/>
    </row>
    <row r="54" spans="1:7" ht="45">
      <c r="A54" s="310"/>
      <c r="B54" s="160">
        <v>6.21</v>
      </c>
      <c r="C54" s="149" t="s">
        <v>13152</v>
      </c>
      <c r="D54" s="161">
        <v>44687</v>
      </c>
      <c r="E54" s="169" t="s">
        <v>15523</v>
      </c>
      <c r="F54" s="169" t="s">
        <v>15513</v>
      </c>
      <c r="G54" s="25"/>
    </row>
    <row r="55" spans="1:7" ht="45">
      <c r="A55" s="310"/>
      <c r="B55" s="160">
        <v>6.22</v>
      </c>
      <c r="C55" s="149" t="s">
        <v>13152</v>
      </c>
      <c r="D55" s="275">
        <v>44692</v>
      </c>
      <c r="E55" s="169" t="s">
        <v>15522</v>
      </c>
      <c r="F55" s="169" t="s">
        <v>15513</v>
      </c>
      <c r="G55" s="25"/>
    </row>
    <row r="56" spans="1:7" ht="56.25">
      <c r="A56" s="310"/>
      <c r="B56" s="202">
        <v>6.3</v>
      </c>
      <c r="C56" s="149" t="s">
        <v>13152</v>
      </c>
      <c r="D56" s="275">
        <v>45051</v>
      </c>
      <c r="E56" s="169" t="s">
        <v>15790</v>
      </c>
      <c r="F56" s="169" t="s">
        <v>15571</v>
      </c>
      <c r="G56" s="25"/>
    </row>
    <row r="57" spans="1:7" ht="45">
      <c r="A57" s="310"/>
      <c r="B57" s="160">
        <v>6.31</v>
      </c>
      <c r="C57" s="149" t="s">
        <v>13152</v>
      </c>
      <c r="D57" s="275">
        <v>45072</v>
      </c>
      <c r="E57" s="169" t="s">
        <v>15792</v>
      </c>
      <c r="F57" s="169" t="s">
        <v>15571</v>
      </c>
      <c r="G57" s="25"/>
    </row>
    <row r="58" spans="1:7" ht="13.5" thickBot="1">
      <c r="A58" s="311"/>
      <c r="B58" s="312" t="str">
        <f ca="1">OFFSET(L!$C$1,MATCH("General"&amp;"Cpy",L!$A:$A,0)-1,SL,,)</f>
        <v>© 2023 Responsible Minerals Initiative. All rights reserved.</v>
      </c>
      <c r="C58" s="312"/>
      <c r="D58" s="312"/>
      <c r="E58" s="312"/>
      <c r="F58" s="312"/>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8F9EB06-1F0F-4F83-ACDC-369BD503BD9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A1CAFCC-7FD6-42BC-8BF3-D4EF062261C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150000000000006" customHeight="1">
      <c r="A3" s="74"/>
      <c r="B3" s="63" t="str">
        <f ca="1">OFFSET(L!$C$1,MATCH("Definitions"&amp;ADDRESS(ROW(),COLUMN(),4),L!$A:$A,0)-1,SL,,)</f>
        <v>3TG</v>
      </c>
      <c r="C3" s="63" t="str">
        <f ca="1">OFFSET(L!$C$1,MATCH("Definitions"&amp;ADDRESS(ROW(),COLUMN(),4),L!$A:$A,0)-1,SL,,)</f>
        <v>Tantalum, tin, tungsten, gold</v>
      </c>
      <c r="D3" s="323"/>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1308</v>
      </c>
    </row>
    <row r="10" spans="1:5" ht="45">
      <c r="A10" s="74"/>
      <c r="B10" s="63" t="str">
        <f ca="1">OFFSET(L!$C$1,MATCH("Definitions"&amp;ADDRESS(ROW(),COLUMN(),4),L!$A:$A,0)-1,SL,,)</f>
        <v>DRC</v>
      </c>
      <c r="C10" s="63" t="str">
        <f ca="1">OFFSET(L!$C$1,MATCH("Definitions"&amp;ADDRESS(ROW(),COLUMN(),4),L!$A:$A,0)-1,SL,,)</f>
        <v>Democratic Republic of Congo</v>
      </c>
      <c r="D10" s="323"/>
      <c r="E10" s="100" t="s">
        <v>1307</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1307</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1309</v>
      </c>
    </row>
    <row r="14" spans="1:5" ht="3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1307</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1307</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1307</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1307</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1309</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1308</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2023 Responsible Minerals Initiative. All rights reserved.</v>
      </c>
      <c r="C32" s="322"/>
      <c r="D32" s="323"/>
      <c r="E32" s="100"/>
    </row>
    <row r="33" spans="1:4" ht="13.5" thickBot="1">
      <c r="A33" s="75"/>
      <c r="B33" s="153"/>
      <c r="C33" s="153"/>
      <c r="D33" s="324"/>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8" sqref="B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35"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2"/>
      <c r="G3" s="372"/>
      <c r="H3" s="372"/>
      <c r="I3" s="152"/>
      <c r="J3" s="138" t="s">
        <v>15794</v>
      </c>
      <c r="K3" s="36"/>
      <c r="L3" s="100"/>
      <c r="P3" s="45">
        <f>MATCH($D$3,LN,0)</f>
        <v>1</v>
      </c>
    </row>
    <row r="4" spans="1:34" ht="15.75">
      <c r="A4" s="34"/>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6"/>
      <c r="L6" s="115" t="s">
        <v>443</v>
      </c>
      <c r="P6" s="3"/>
      <c r="Q6" s="3"/>
      <c r="R6" s="3"/>
      <c r="S6" s="3"/>
      <c r="T6" s="3"/>
      <c r="U6" s="3"/>
      <c r="V6" s="3"/>
      <c r="W6" s="3"/>
      <c r="X6" s="3"/>
      <c r="Y6" s="3"/>
      <c r="Z6" s="3"/>
      <c r="AA6" s="3"/>
      <c r="AB6" s="3"/>
      <c r="AC6" s="3"/>
      <c r="AD6" s="3"/>
      <c r="AE6" s="3"/>
      <c r="AF6" s="3"/>
      <c r="AG6" s="3"/>
      <c r="AH6" s="3"/>
    </row>
    <row r="7" spans="1:34" ht="37.15" customHeight="1">
      <c r="A7" s="34"/>
      <c r="B7" s="377" t="str">
        <f ca="1">OFFSET(L!$C$1,MATCH("Declaration"&amp;ADDRESS(ROW(),COLUMN(),4),L!$A:$A,0)-1,SL,,)</f>
        <v>Company Information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5" t="s">
        <v>15795</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4" t="s">
        <v>494</v>
      </c>
      <c r="E9" s="375"/>
      <c r="F9" s="375"/>
      <c r="G9" s="376"/>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8" t="str">
        <f ca="1">OFFSET(L!$C$1,MATCH("Declaration"&amp;ADDRESS(ROW(),COLUMN(),4)&amp;LEFT($D$9,1),L!$A:$A,0)-1,SL,,)</f>
        <v>Description of Scope:</v>
      </c>
      <c r="C10" s="122"/>
      <c r="D10" s="369"/>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5.75">
      <c r="A11" s="38"/>
      <c r="B11" s="379"/>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2" t="s">
        <v>15796</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0" t="s">
        <v>15797</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15798</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5" t="s">
        <v>15799</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2"/>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0" t="s">
        <v>15800</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3" t="s">
        <v>15801</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6">
        <v>45099</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8" t="s">
        <v>489</v>
      </c>
      <c r="E26" s="329"/>
      <c r="F26" s="12"/>
      <c r="G26" s="330"/>
      <c r="H26" s="331"/>
      <c r="I26" s="331"/>
      <c r="J26" s="332"/>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488</v>
      </c>
      <c r="E27" s="329"/>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488</v>
      </c>
      <c r="E28" s="329"/>
      <c r="F28" s="12"/>
      <c r="G28" s="330"/>
      <c r="H28" s="331"/>
      <c r="I28" s="331"/>
      <c r="J28" s="33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8" t="s">
        <v>489</v>
      </c>
      <c r="E29" s="329"/>
      <c r="F29" s="12"/>
      <c r="G29" s="330"/>
      <c r="H29" s="331"/>
      <c r="I29" s="331"/>
      <c r="J29" s="332"/>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7"/>
      <c r="E32" s="348"/>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488</v>
      </c>
      <c r="E33" s="329"/>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488</v>
      </c>
      <c r="E34" s="329"/>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8"/>
      <c r="E35" s="329"/>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51"/>
      <c r="I37" s="351"/>
      <c r="J37" s="351"/>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8"/>
      <c r="E38" s="329"/>
      <c r="F38" s="47"/>
      <c r="G38" s="330"/>
      <c r="H38" s="331"/>
      <c r="I38" s="331"/>
      <c r="J38" s="332"/>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489</v>
      </c>
      <c r="E39" s="329"/>
      <c r="F39" s="47"/>
      <c r="G39" s="330"/>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489</v>
      </c>
      <c r="E40" s="329"/>
      <c r="F40" s="47"/>
      <c r="G40" s="330"/>
      <c r="H40" s="331"/>
      <c r="I40" s="331"/>
      <c r="J40" s="33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8"/>
      <c r="E41" s="329"/>
      <c r="F41" s="47"/>
      <c r="G41" s="330"/>
      <c r="H41" s="331"/>
      <c r="I41" s="331"/>
      <c r="J41" s="332"/>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8"/>
      <c r="E44" s="329"/>
      <c r="F44" s="47"/>
      <c r="G44" s="330"/>
      <c r="H44" s="331"/>
      <c r="I44" s="331"/>
      <c r="J44" s="332"/>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489</v>
      </c>
      <c r="E45" s="329"/>
      <c r="F45" s="47"/>
      <c r="G45" s="330"/>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489</v>
      </c>
      <c r="E46" s="329"/>
      <c r="F46" s="47"/>
      <c r="G46" s="330"/>
      <c r="H46" s="331"/>
      <c r="I46" s="331"/>
      <c r="J46" s="33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8"/>
      <c r="E47" s="329"/>
      <c r="F47" s="47"/>
      <c r="G47" s="330"/>
      <c r="H47" s="331"/>
      <c r="I47" s="331"/>
      <c r="J47" s="332"/>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8"/>
      <c r="E50" s="329"/>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489</v>
      </c>
      <c r="E51" s="329"/>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489</v>
      </c>
      <c r="E52" s="329"/>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8"/>
      <c r="E53" s="329"/>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9"/>
      <c r="E56" s="350"/>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9" t="s">
        <v>15802</v>
      </c>
      <c r="E57" s="350"/>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9" t="s">
        <v>15802</v>
      </c>
      <c r="E58" s="350"/>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9"/>
      <c r="E59" s="350"/>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7"/>
      <c r="E62" s="348"/>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488</v>
      </c>
      <c r="E63" s="329"/>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488</v>
      </c>
      <c r="E64" s="329"/>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8"/>
      <c r="E65" s="329"/>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8"/>
      <c r="E68" s="329"/>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488</v>
      </c>
      <c r="E69" s="329"/>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488</v>
      </c>
      <c r="E70" s="329"/>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8"/>
      <c r="E71" s="329"/>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3" t="str">
        <f ca="1">OFFSET(L!$C$1,MATCH("Declaration"&amp;ADDRESS(ROW(),COLUMN(),4),L!$A:$A,0)-1,SL,,)</f>
        <v>Answer the Following Questions at a Company Level</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488</v>
      </c>
      <c r="E75" s="329"/>
      <c r="F75" s="57"/>
      <c r="G75" s="330"/>
      <c r="H75" s="331"/>
      <c r="I75" s="331"/>
      <c r="J75" s="332"/>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489</v>
      </c>
      <c r="E77" s="329"/>
      <c r="F77" s="57"/>
      <c r="G77" s="356"/>
      <c r="H77" s="357"/>
      <c r="I77" s="357"/>
      <c r="J77" s="358"/>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489</v>
      </c>
      <c r="E79" s="329"/>
      <c r="F79" s="57"/>
      <c r="G79" s="330"/>
      <c r="H79" s="331"/>
      <c r="I79" s="331"/>
      <c r="J79" s="332"/>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488</v>
      </c>
      <c r="E81" s="329"/>
      <c r="F81" s="57"/>
      <c r="G81" s="330"/>
      <c r="H81" s="331"/>
      <c r="I81" s="331"/>
      <c r="J81" s="332"/>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14982</v>
      </c>
      <c r="E83" s="329"/>
      <c r="F83" s="57"/>
      <c r="G83" s="330"/>
      <c r="H83" s="331"/>
      <c r="I83" s="331"/>
      <c r="J83" s="332"/>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1" t="s">
        <v>488</v>
      </c>
      <c r="E85" s="342"/>
      <c r="F85" s="57"/>
      <c r="G85" s="330"/>
      <c r="H85" s="331"/>
      <c r="I85" s="331"/>
      <c r="J85" s="332"/>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488</v>
      </c>
      <c r="E87" s="329"/>
      <c r="F87" s="57"/>
      <c r="G87" s="330"/>
      <c r="H87" s="331"/>
      <c r="I87" s="331"/>
      <c r="J87" s="332"/>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8" t="s">
        <v>489</v>
      </c>
      <c r="E89" s="329"/>
      <c r="F89" s="57"/>
      <c r="G89" s="330"/>
      <c r="H89" s="331"/>
      <c r="I89" s="331"/>
      <c r="J89" s="332"/>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75" thickBot="1">
      <c r="A91" s="338" t="str">
        <f ca="1">OFFSET(L!$C$1,MATCH("General"&amp;"Cpy",L!$A:$A,0)-1,SL,,)</f>
        <v>© 2023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2085955-C2D4-460C-821A-BE2898A0CB7C}"/>
    <hyperlink ref="D20" r:id="rId4" xr:uid="{7197C9C9-781B-4E6D-B0D4-7EBBC61470C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2" sqref="C1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488</v>
      </c>
    </row>
    <row r="3" spans="1:34" s="221" customFormat="1" ht="173.45"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2023 Responsible Minerals Initiative. All rights reserved.</v>
      </c>
      <c r="H3" s="392"/>
      <c r="I3" s="393"/>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1125</v>
      </c>
      <c r="C5" s="186" t="s">
        <v>2517</v>
      </c>
      <c r="D5" s="230"/>
      <c r="E5" s="182" t="str">
        <f ca="1">IF(ISERROR($V5),"",OFFSET('Smelter Look-up'!$D$4,$V5-4,0)&amp;"")</f>
        <v>ITALY</v>
      </c>
      <c r="F5" s="182" t="str">
        <f ca="1">IF(ISERROR($V5),"",OFFSET('Smelter Look-up'!$E$4,$V5-4,0))</f>
        <v>CID002973</v>
      </c>
      <c r="G5" s="182" t="str">
        <f ca="1">IF(C5=$X$4,IF(ISERROR($V5),"Enter smelter details","RMI"),IF(ISERROR($V5),"",OFFSET('Smelter Look-up'!$F$4,$V5-4,0)))</f>
        <v>RMI</v>
      </c>
      <c r="H5" s="183">
        <f ca="1">IF(ISERROR($V5),"",OFFSET('Smelter Look-up'!$G$4,$V5-4,0))</f>
        <v>0</v>
      </c>
      <c r="I5" s="184" t="str">
        <f ca="1">IF(ISERROR($V5),"",OFFSET('Smelter Look-up'!$H$4,$V5-4,0))</f>
        <v>Arezzo</v>
      </c>
      <c r="J5" s="184" t="str">
        <f ca="1">IF(ISERROR($V5),"",OFFSET('Smelter Look-up'!$I$4,$V5-4,0))</f>
        <v>Toscana</v>
      </c>
      <c r="K5" s="224"/>
      <c r="L5" s="224"/>
      <c r="M5" s="224"/>
      <c r="N5" s="224"/>
      <c r="O5" s="224"/>
      <c r="P5" s="185"/>
      <c r="Q5" s="225"/>
      <c r="R5" s="182" t="str">
        <f ca="1">IF(ISERROR($V5),"",OFFSET('Smelter Look-up'!$C$4,$V5-4,0)&amp;"")</f>
        <v>Safimet S.p.A</v>
      </c>
      <c r="S5" s="181" t="str">
        <f t="shared" ref="S5" ca="1" si="0">IF(B5="","",IF(ISERROR(MATCH($E5,CL,0)),"Unknown",INDIRECT("'C'!$A$"&amp;MATCH($E5,CL,0)+1)))</f>
        <v>IT</v>
      </c>
      <c r="T5" s="181" t="str">
        <f ca="1">IF(B5="","",IF(ISERROR(MATCH($J5,SorP!$B$1:$B$6279,0)),"",INDIRECT("'SorP'!$A$"&amp;MATCH($S5&amp;$J5,SorP!C:C,0))))</f>
        <v>IT-52</v>
      </c>
      <c r="U5" s="201"/>
      <c r="V5" s="226">
        <f>IF(C5="",NA(),IF(OR(C5="Smelter not listed",C5="Smelter not yet identified"),MATCH($B5&amp;$D5,'Smelter Look-up'!$J:$J,0),MATCH($B5&amp;$C5,'Smelter Look-up'!$J:$J,0)))</f>
        <v>223</v>
      </c>
      <c r="X5" s="227">
        <f t="shared" ref="X5" ca="1" si="1">IF(AND(C5="Smelter not listed",OR(LEN(D5)=0,LEN(E5)=0)),1,0)</f>
        <v>0</v>
      </c>
      <c r="AB5" s="228" t="str">
        <f t="shared" ref="AB5" si="2">B5&amp;C5</f>
        <v>GoldSafimet S.p.A</v>
      </c>
    </row>
    <row r="6" spans="1:34" s="227" customFormat="1" ht="19.899999999999999" customHeight="1">
      <c r="A6" s="182"/>
      <c r="B6" s="182" t="s">
        <v>1126</v>
      </c>
      <c r="C6" s="186" t="s">
        <v>1030</v>
      </c>
      <c r="D6" s="230"/>
      <c r="E6" s="182" t="str">
        <f ca="1">IF(ISERROR($V6),"",OFFSET('Smelter Look-up'!$D$4,$V6-4,0)&amp;"")</f>
        <v>PERU</v>
      </c>
      <c r="F6" s="182" t="s">
        <v>773</v>
      </c>
      <c r="G6" s="182" t="s">
        <v>13240</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3">IF(B6="","",IF(ISERROR(MATCH($E6,CL,0)),"Unknown",INDIRECT("'C'!$A$"&amp;MATCH($E6,CL,0)+1)))</f>
        <v>PE</v>
      </c>
      <c r="T6" s="181" t="str">
        <f ca="1">IF(B6="","",IF(ISERROR(MATCH($J6,SorP!$B$1:$B$6279,0)),"",INDIRECT("'SorP'!$A$"&amp;MATCH($S6&amp;$J6,SorP!C:C,0))))</f>
        <v>PE-ICA</v>
      </c>
      <c r="U6" s="201"/>
      <c r="V6" s="226">
        <f>IF(C6="",NA(),IF(OR(C6="Smelter not listed",C6="Smelter not yet identified"),MATCH($B6&amp;$D6,'Smelter Look-up'!$J:$J,0),MATCH($B6&amp;$C6,'Smelter Look-up'!$J:$J,0)))</f>
        <v>470</v>
      </c>
      <c r="X6" s="227">
        <f t="shared" ref="X6:X37" ca="1" si="4">IF(AND(C6="Smelter not listed",OR(LEN(D6)=0,LEN(E6)=0)),1,0)</f>
        <v>0</v>
      </c>
      <c r="AB6" s="228" t="str">
        <f t="shared" ref="AB6:AB37" si="5">B6&amp;C6</f>
        <v>TinMinsur</v>
      </c>
    </row>
    <row r="7" spans="1:34" s="227" customFormat="1" ht="19.899999999999999" customHeight="1">
      <c r="A7" s="182"/>
      <c r="B7" s="182" t="s">
        <v>1126</v>
      </c>
      <c r="C7" s="186" t="s">
        <v>12932</v>
      </c>
      <c r="D7" s="230"/>
      <c r="E7" s="182" t="str">
        <f ca="1">IF(ISERROR($V7),"",OFFSET('Smelter Look-up'!$D$4,$V7-4,0)&amp;"")</f>
        <v>BELGIUM</v>
      </c>
      <c r="F7" s="182" t="s">
        <v>1815</v>
      </c>
      <c r="G7" s="182" t="s">
        <v>13240</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3"/>
        <v>BE</v>
      </c>
      <c r="T7" s="181" t="str">
        <f ca="1">IF(B7="","",IF(ISERROR(MATCH($J7,SorP!$B$1:$B$6279,0)),"",INDIRECT("'SorP'!$A$"&amp;MATCH($S7&amp;$J7,SorP!C:C,0))))</f>
        <v>BE-VAN</v>
      </c>
      <c r="U7" s="201"/>
      <c r="V7" s="226">
        <f>IF(C7="",NA(),IF(OR(C7="Smelter not listed",C7="Smelter not yet identified"),MATCH($B7&amp;$D7,'Smelter Look-up'!$J:$J,0),MATCH($B7&amp;$C7,'Smelter Look-up'!$J:$J,0)))</f>
        <v>463</v>
      </c>
      <c r="X7" s="227">
        <f t="shared" ca="1" si="4"/>
        <v>0</v>
      </c>
      <c r="AB7" s="228" t="str">
        <f t="shared" si="5"/>
        <v>TinMetallo Belgium N.V.</v>
      </c>
    </row>
    <row r="8" spans="1:34" s="227" customFormat="1" ht="19.899999999999999" customHeight="1">
      <c r="A8" s="182"/>
      <c r="B8" s="182" t="s">
        <v>1126</v>
      </c>
      <c r="C8" s="186" t="s">
        <v>811</v>
      </c>
      <c r="D8" s="230"/>
      <c r="E8" s="182" t="str">
        <f ca="1">IF(ISERROR($V8),"",OFFSET('Smelter Look-up'!$D$4,$V8-4,0)&amp;"")</f>
        <v>POLAND</v>
      </c>
      <c r="F8" s="182" t="s">
        <v>766</v>
      </c>
      <c r="G8" s="182" t="s">
        <v>13240</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3"/>
        <v>PL</v>
      </c>
      <c r="T8" s="181" t="str">
        <f ca="1">IF(B8="","",IF(ISERROR(MATCH($J8,SorP!$B$1:$B$6279,0)),"",INDIRECT("'SorP'!$A$"&amp;MATCH($S8&amp;$J8,SorP!C:C,0))))</f>
        <v>PL-18</v>
      </c>
      <c r="U8" s="201"/>
      <c r="V8" s="226">
        <f>IF(C8="",NA(),IF(OR(C8="Smelter not listed",C8="Smelter not yet identified"),MATCH($B8&amp;$D8,'Smelter Look-up'!$J:$J,0),MATCH($B8&amp;$C8,'Smelter Look-up'!$J:$J,0)))</f>
        <v>430</v>
      </c>
      <c r="X8" s="227">
        <f t="shared" ca="1" si="4"/>
        <v>0</v>
      </c>
      <c r="AB8" s="228" t="str">
        <f t="shared" si="5"/>
        <v>TinFenix Metals</v>
      </c>
    </row>
    <row r="9" spans="1:34" s="227" customFormat="1" ht="19.899999999999999" customHeight="1">
      <c r="A9" s="262"/>
      <c r="B9" s="182" t="s">
        <v>1126</v>
      </c>
      <c r="C9" s="294" t="s">
        <v>1797</v>
      </c>
      <c r="D9" s="230"/>
      <c r="E9" s="182" t="s">
        <v>884</v>
      </c>
      <c r="F9" s="182" t="s">
        <v>784</v>
      </c>
      <c r="G9" s="182" t="s">
        <v>13240</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3"/>
        <v>TH</v>
      </c>
      <c r="T9" s="181" t="str">
        <f ca="1">IF(B9="","",IF(ISERROR(MATCH($J9,SorP!$B$1:$B$6279,0)),"",INDIRECT("'SorP'!$A$"&amp;MATCH($S9&amp;$J9,SorP!C:C,0))))</f>
        <v>TH-83</v>
      </c>
      <c r="U9" s="201"/>
      <c r="V9" s="226">
        <f>IF(C9="",NA(),IF(OR(C9="Smelter not listed",C9="Smelter not yet identified"),MATCH($B9&amp;$D9,'Smelter Look-up'!$J:$J,0),MATCH($B9&amp;$C9,'Smelter Look-up'!$J:$J,0)))</f>
        <v>525</v>
      </c>
      <c r="X9" s="227">
        <f t="shared" si="4"/>
        <v>0</v>
      </c>
      <c r="AB9" s="228" t="str">
        <f t="shared" si="5"/>
        <v>TinThailand Smelting &amp; Refining Co Ltd</v>
      </c>
    </row>
    <row r="10" spans="1:34" s="227" customFormat="1" ht="19.899999999999999" customHeight="1">
      <c r="A10" s="262"/>
      <c r="B10" s="182" t="s">
        <v>1126</v>
      </c>
      <c r="C10" s="294" t="s">
        <v>13802</v>
      </c>
      <c r="D10" s="230"/>
      <c r="E10" s="182" t="s">
        <v>1101</v>
      </c>
      <c r="F10" s="182" t="s">
        <v>800</v>
      </c>
      <c r="G10" s="182" t="s">
        <v>13240</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3"/>
        <v>ID</v>
      </c>
      <c r="T10" s="181" t="str">
        <f ca="1">IF(B10="","",IF(ISERROR(MATCH($J10,SorP!$B$1:$B$6279,0)),"",INDIRECT("'SorP'!$A$"&amp;MATCH($S10&amp;$J10,SorP!C:C,0))))</f>
        <v>ID-RI</v>
      </c>
      <c r="U10" s="201"/>
      <c r="V10" s="226">
        <f>IF(C10="",NA(),IF(OR(C10="Smelter not listed",C10="Smelter not yet identified"),MATCH($B10&amp;$D10,'Smelter Look-up'!$J:$J,0),MATCH($B10&amp;$C10,'Smelter Look-up'!$J:$J,0)))</f>
        <v>513</v>
      </c>
      <c r="X10" s="227">
        <f t="shared" si="4"/>
        <v>0</v>
      </c>
      <c r="AB10" s="228" t="str">
        <f t="shared" si="5"/>
        <v>TinPT Timah Tbk Kundur</v>
      </c>
    </row>
    <row r="11" spans="1:34" s="227" customFormat="1" ht="19.899999999999999" customHeight="1">
      <c r="A11" s="262"/>
      <c r="B11" s="182" t="s">
        <v>1126</v>
      </c>
      <c r="C11" s="293" t="s">
        <v>13801</v>
      </c>
      <c r="D11" s="230"/>
      <c r="E11" s="182" t="s">
        <v>1101</v>
      </c>
      <c r="F11" s="182" t="s">
        <v>781</v>
      </c>
      <c r="G11" s="182" t="s">
        <v>13240</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3"/>
        <v>ID</v>
      </c>
      <c r="T11" s="181" t="str">
        <f ca="1">IF(B11="","",IF(ISERROR(MATCH($J11,SorP!$B$1:$B$6279,0)),"",INDIRECT("'SorP'!$A$"&amp;MATCH($S11&amp;$J11,SorP!C:C,0))))</f>
        <v>ID-BB</v>
      </c>
      <c r="U11" s="201"/>
      <c r="V11" s="226">
        <f>IF(C11="",NA(),IF(OR(C11="Smelter not listed",C11="Smelter not yet identified"),MATCH($B11&amp;$D11,'Smelter Look-up'!$J:$J,0),MATCH($B11&amp;$C11,'Smelter Look-up'!$J:$J,0)))</f>
        <v>514</v>
      </c>
      <c r="X11" s="227">
        <f t="shared" si="4"/>
        <v>0</v>
      </c>
      <c r="AB11" s="228" t="str">
        <f t="shared" si="5"/>
        <v>TinPT Timah Tbk Mentok</v>
      </c>
    </row>
    <row r="12" spans="1:34" s="227" customFormat="1" ht="19.899999999999999" customHeight="1">
      <c r="A12" s="262"/>
      <c r="B12" s="182"/>
      <c r="C12" s="186"/>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c r="C13" s="186"/>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c r="C14" s="186"/>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c r="C15" s="186"/>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c r="C16" s="186"/>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c r="C17" s="186"/>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c r="C18" s="186"/>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76.5">
      <c r="A19" s="181"/>
      <c r="B19" s="182"/>
      <c r="C19" s="186"/>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63.75">
      <c r="A20" s="181"/>
      <c r="B20" s="182"/>
      <c r="C20" s="186"/>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51">
      <c r="A21" s="181"/>
      <c r="B21" s="182"/>
      <c r="C21" s="186"/>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38.25">
      <c r="A22" s="181"/>
      <c r="B22" s="182"/>
      <c r="C22" s="186"/>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F8294B4-783A-47C1-95A0-06E87B402B6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G5:G2504 F5 F9:F2504" xr:uid="{00000000-0002-0000-0400-000001000000}"/>
    <dataValidation type="list" showInputMessage="1" showErrorMessage="1" sqref="C5:C8 C12: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EPN ELECTROPRINT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 Kahl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markus.kahl@epn.de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0049364815932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Ralf Müller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ralf.mueller@epn.de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894</v>
      </c>
      <c r="C4" s="395"/>
      <c r="D4" s="39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2023 Responsible Minerals Initiative. All rights reserved.</v>
      </c>
      <c r="C2006" s="398"/>
      <c r="D2006" s="398"/>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Markus MK. Kahl</cp:lastModifiedBy>
  <cp:lastPrinted>2015-04-21T20:47:43Z</cp:lastPrinted>
  <dcterms:created xsi:type="dcterms:W3CDTF">2010-06-21T21:00:23Z</dcterms:created>
  <dcterms:modified xsi:type="dcterms:W3CDTF">2023-09-26T07:17:02Z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